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.eucnordvest.dk/afdelinger/udvogprojektafd/Udviklingsprojekter/2610 - Iværksætteri og jobskabelse/Projektledelse/Møder og referater/Styregruppen/Styregruppemøde 26.11.2020/"/>
    </mc:Choice>
  </mc:AlternateContent>
  <xr:revisionPtr revIDLastSave="0" documentId="13_ncr:1_{02174BB6-8FBC-4D8A-88D8-C52379D0247B}" xr6:coauthVersionLast="45" xr6:coauthVersionMax="45" xr10:uidLastSave="{00000000-0000-0000-0000-000000000000}"/>
  <bookViews>
    <workbookView xWindow="-108" yWindow="-108" windowWidth="23256" windowHeight="12576" xr2:uid="{D42947C9-E275-477B-9B89-68075D621D39}"/>
  </bookViews>
  <sheets>
    <sheet name="ingen ændring af budget" sheetId="1" r:id="rId1"/>
    <sheet name="Flyt konsulentbista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N7" i="2"/>
  <c r="O7" i="2" s="1"/>
  <c r="E9" i="2"/>
  <c r="E6" i="2"/>
  <c r="M7" i="2" l="1"/>
  <c r="P5" i="1"/>
  <c r="O10" i="2" l="1"/>
  <c r="O9" i="2"/>
  <c r="O8" i="2"/>
  <c r="M6" i="2"/>
  <c r="M7" i="1"/>
  <c r="K40" i="2"/>
  <c r="N35" i="2"/>
  <c r="N31" i="2"/>
  <c r="N26" i="2"/>
  <c r="N25" i="2"/>
  <c r="M17" i="2"/>
  <c r="L17" i="2"/>
  <c r="E17" i="2"/>
  <c r="N16" i="2"/>
  <c r="M15" i="2"/>
  <c r="L15" i="2"/>
  <c r="K15" i="2"/>
  <c r="K12" i="2"/>
  <c r="K14" i="2" s="1"/>
  <c r="K20" i="2" s="1"/>
  <c r="K23" i="2" s="1"/>
  <c r="K11" i="2"/>
  <c r="N10" i="2"/>
  <c r="N9" i="2"/>
  <c r="N8" i="2"/>
  <c r="AG7" i="2"/>
  <c r="AG8" i="2" s="1"/>
  <c r="AF7" i="2"/>
  <c r="K7" i="2"/>
  <c r="J7" i="2"/>
  <c r="I7" i="2"/>
  <c r="H7" i="2"/>
  <c r="G7" i="2"/>
  <c r="F7" i="2"/>
  <c r="E7" i="2"/>
  <c r="D7" i="2"/>
  <c r="L6" i="2"/>
  <c r="E11" i="2"/>
  <c r="K40" i="1"/>
  <c r="N35" i="1"/>
  <c r="N31" i="1"/>
  <c r="N25" i="1"/>
  <c r="M17" i="1"/>
  <c r="L17" i="1"/>
  <c r="N17" i="1" s="1"/>
  <c r="O17" i="1" s="1"/>
  <c r="E17" i="1"/>
  <c r="O16" i="1"/>
  <c r="N16" i="1"/>
  <c r="M15" i="1"/>
  <c r="L15" i="1"/>
  <c r="K15" i="1"/>
  <c r="E15" i="1"/>
  <c r="K12" i="1"/>
  <c r="K5" i="1" s="1"/>
  <c r="K11" i="1"/>
  <c r="E11" i="1"/>
  <c r="O10" i="1"/>
  <c r="N10" i="1"/>
  <c r="N9" i="1"/>
  <c r="O9" i="1" s="1"/>
  <c r="E9" i="1"/>
  <c r="AG8" i="1"/>
  <c r="N8" i="1"/>
  <c r="O8" i="1" s="1"/>
  <c r="AG7" i="1"/>
  <c r="AF7" i="1"/>
  <c r="K7" i="1"/>
  <c r="J7" i="1"/>
  <c r="I7" i="1"/>
  <c r="H7" i="1"/>
  <c r="G7" i="1"/>
  <c r="F7" i="1"/>
  <c r="E7" i="1"/>
  <c r="D7" i="1"/>
  <c r="M6" i="1"/>
  <c r="M11" i="1" s="1"/>
  <c r="L6" i="1"/>
  <c r="L11" i="1" s="1"/>
  <c r="L12" i="1" s="1"/>
  <c r="E12" i="1" l="1"/>
  <c r="E14" i="1" s="1"/>
  <c r="E20" i="1" s="1"/>
  <c r="E12" i="2"/>
  <c r="E14" i="2" s="1"/>
  <c r="E20" i="2" s="1"/>
  <c r="E23" i="2" s="1"/>
  <c r="E33" i="2" s="1"/>
  <c r="E34" i="2" s="1"/>
  <c r="E39" i="2" s="1"/>
  <c r="E40" i="2" s="1"/>
  <c r="N6" i="2"/>
  <c r="O6" i="2" s="1"/>
  <c r="N11" i="1"/>
  <c r="O11" i="1" s="1"/>
  <c r="N7" i="1"/>
  <c r="O7" i="1" s="1"/>
  <c r="M11" i="2"/>
  <c r="M12" i="2" s="1"/>
  <c r="K33" i="2"/>
  <c r="K42" i="2" s="1"/>
  <c r="L11" i="2"/>
  <c r="K5" i="2"/>
  <c r="L14" i="1"/>
  <c r="L20" i="1" s="1"/>
  <c r="L23" i="1" s="1"/>
  <c r="L5" i="1"/>
  <c r="N6" i="1"/>
  <c r="O6" i="1" s="1"/>
  <c r="M12" i="1"/>
  <c r="N12" i="1" s="1"/>
  <c r="K14" i="1"/>
  <c r="K20" i="1" s="1"/>
  <c r="K23" i="1" s="1"/>
  <c r="E5" i="1" l="1"/>
  <c r="N11" i="2"/>
  <c r="O11" i="2" s="1"/>
  <c r="L12" i="2"/>
  <c r="L14" i="2" s="1"/>
  <c r="L20" i="2" s="1"/>
  <c r="L23" i="2" s="1"/>
  <c r="M14" i="2"/>
  <c r="M20" i="2" s="1"/>
  <c r="M23" i="2" s="1"/>
  <c r="M5" i="2"/>
  <c r="N12" i="2"/>
  <c r="E42" i="2"/>
  <c r="N5" i="1"/>
  <c r="O5" i="1" s="1"/>
  <c r="K33" i="1"/>
  <c r="K42" i="1"/>
  <c r="L33" i="1"/>
  <c r="L34" i="1" s="1"/>
  <c r="L39" i="1" s="1"/>
  <c r="L42" i="1"/>
  <c r="M5" i="1"/>
  <c r="M14" i="1"/>
  <c r="M20" i="1" s="1"/>
  <c r="M23" i="1" s="1"/>
  <c r="N14" i="1"/>
  <c r="O12" i="1"/>
  <c r="N14" i="2" l="1"/>
  <c r="N20" i="2" s="1"/>
  <c r="O20" i="2" s="1"/>
  <c r="O12" i="2"/>
  <c r="L5" i="2"/>
  <c r="N5" i="2"/>
  <c r="O5" i="2" s="1"/>
  <c r="P5" i="2" s="1"/>
  <c r="L33" i="2"/>
  <c r="M33" i="2"/>
  <c r="M34" i="2" s="1"/>
  <c r="M39" i="2" s="1"/>
  <c r="M40" i="2" s="1"/>
  <c r="N20" i="1"/>
  <c r="O14" i="1"/>
  <c r="M33" i="1"/>
  <c r="M34" i="1" s="1"/>
  <c r="M39" i="1" s="1"/>
  <c r="M40" i="1" s="1"/>
  <c r="L40" i="1"/>
  <c r="N23" i="2" l="1"/>
  <c r="O23" i="2" s="1"/>
  <c r="M42" i="2"/>
  <c r="L34" i="2"/>
  <c r="L39" i="2" s="1"/>
  <c r="N33" i="2"/>
  <c r="L42" i="2"/>
  <c r="N23" i="1"/>
  <c r="O23" i="1" s="1"/>
  <c r="O20" i="1"/>
  <c r="N37" i="1"/>
  <c r="N38" i="1" s="1"/>
  <c r="N39" i="1"/>
  <c r="M42" i="1"/>
  <c r="L40" i="2" l="1"/>
  <c r="N40" i="2" s="1"/>
  <c r="N37" i="2"/>
  <c r="N38" i="2" s="1"/>
  <c r="N39" i="2"/>
  <c r="O39" i="1"/>
  <c r="N32" i="1"/>
  <c r="N32" i="2" l="1"/>
  <c r="O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 Pedersen Stenumgaard</author>
  </authors>
  <commentList>
    <comment ref="AG7" authorId="0" shapeId="0" xr:uid="{7A253BC7-A84D-461A-B321-C502F2C2BB38}">
      <text>
        <r>
          <rPr>
            <b/>
            <sz val="9"/>
            <color indexed="81"/>
            <rFont val="Tahoma"/>
            <family val="2"/>
          </rPr>
          <t>Janne Pedersen Stenumgaard:</t>
        </r>
        <r>
          <rPr>
            <sz val="9"/>
            <color indexed="81"/>
            <rFont val="Tahoma"/>
            <family val="2"/>
          </rPr>
          <t xml:space="preserve">
når 250000 er flyttet fra ekstern konsulent</t>
        </r>
      </text>
    </comment>
    <comment ref="L8" authorId="0" shapeId="0" xr:uid="{CA50C6D6-81AE-4007-A3A6-7F344C89DEF1}">
      <text>
        <r>
          <rPr>
            <b/>
            <sz val="9"/>
            <color indexed="81"/>
            <rFont val="Tahoma"/>
            <family val="2"/>
          </rPr>
          <t>Janne Pedersen Stenumgaard</t>
        </r>
        <r>
          <rPr>
            <sz val="9"/>
            <color indexed="81"/>
            <rFont val="Tahoma"/>
            <family val="2"/>
          </rPr>
          <t xml:space="preserve">
uv skal på 357577,46 i per 7 og 8 for at nå målet - stigning på 29,13% i forhold til hvis der laves snit per 4 og 5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 Pedersen Stenumgaard</author>
  </authors>
  <commentList>
    <comment ref="AG7" authorId="0" shapeId="0" xr:uid="{EB914D9E-6380-4D4B-80B5-C78BB65B5B05}">
      <text>
        <r>
          <rPr>
            <b/>
            <sz val="9"/>
            <color indexed="81"/>
            <rFont val="Tahoma"/>
            <family val="2"/>
          </rPr>
          <t>Janne Pedersen Stenumgaard:</t>
        </r>
        <r>
          <rPr>
            <sz val="9"/>
            <color indexed="81"/>
            <rFont val="Tahoma"/>
            <family val="2"/>
          </rPr>
          <t xml:space="preserve">
når 250000 er flyttet fra ekstern konsulent</t>
        </r>
      </text>
    </comment>
    <comment ref="L8" authorId="0" shapeId="0" xr:uid="{F230BA22-BAC8-4816-8AF6-845932E9F130}">
      <text>
        <r>
          <rPr>
            <b/>
            <sz val="9"/>
            <color indexed="81"/>
            <rFont val="Tahoma"/>
            <family val="2"/>
          </rPr>
          <t>Janne Pedersen Stenumgaard</t>
        </r>
        <r>
          <rPr>
            <sz val="9"/>
            <color indexed="81"/>
            <rFont val="Tahoma"/>
            <family val="2"/>
          </rPr>
          <t xml:space="preserve">
uv skal på 357577,46 i per 7 og 8 for at nå målet - stigning på 29,13% i forhold til hvis der laves snit per 4 og 5
 </t>
        </r>
      </text>
    </comment>
  </commentList>
</comments>
</file>

<file path=xl/sharedStrings.xml><?xml version="1.0" encoding="utf-8"?>
<sst xmlns="http://schemas.openxmlformats.org/spreadsheetml/2006/main" count="208" uniqueCount="82">
  <si>
    <t>Budgetforslag 29.10.2020 09:47</t>
  </si>
  <si>
    <t>Startdato: 31.08.2017</t>
  </si>
  <si>
    <t>Journal nr.: SFN-17-0032</t>
  </si>
  <si>
    <t>Slutdato: 31.08.2021 (i stedet for 28.02.2021)</t>
  </si>
  <si>
    <t>Nr.</t>
  </si>
  <si>
    <t>Navn</t>
  </si>
  <si>
    <t>Total
Godkendt</t>
  </si>
  <si>
    <t>Total
Godkendt sept. 2021</t>
  </si>
  <si>
    <t>Total
Forslag Nov. 2021</t>
  </si>
  <si>
    <t>2017-2
Budget</t>
  </si>
  <si>
    <t>2018-1
Budget</t>
  </si>
  <si>
    <t>2018-2
Budget</t>
  </si>
  <si>
    <t>2019-1
Budget</t>
  </si>
  <si>
    <t>2019-2
Budget</t>
  </si>
  <si>
    <t>2020-1
Budget</t>
  </si>
  <si>
    <t>2020-2
Budget</t>
  </si>
  <si>
    <t>2021-1
Budget</t>
  </si>
  <si>
    <t>iflg reel</t>
  </si>
  <si>
    <t>Difference</t>
  </si>
  <si>
    <t>Udgifter</t>
  </si>
  <si>
    <t/>
  </si>
  <si>
    <t>Udgifter til intern projektgennemførelse</t>
  </si>
  <si>
    <t>20</t>
  </si>
  <si>
    <t>Projektarbejde, faktisk løn</t>
  </si>
  <si>
    <t xml:space="preserve">koordinator, projektleder, adm </t>
  </si>
  <si>
    <t>uv</t>
  </si>
  <si>
    <t>40</t>
  </si>
  <si>
    <t>Ekstern konsulent bistand</t>
  </si>
  <si>
    <t>50</t>
  </si>
  <si>
    <t>Revision</t>
  </si>
  <si>
    <t>70</t>
  </si>
  <si>
    <t>Øvrige udgifter 18%</t>
  </si>
  <si>
    <t>79</t>
  </si>
  <si>
    <t>I alt</t>
  </si>
  <si>
    <t>Driftsudgifter</t>
  </si>
  <si>
    <t>Driftsudgifter i alt</t>
  </si>
  <si>
    <t>Deltagerløn og Deltagerunderhold</t>
  </si>
  <si>
    <t>120</t>
  </si>
  <si>
    <t>Deltagerunderhold, standardsats</t>
  </si>
  <si>
    <t>139</t>
  </si>
  <si>
    <t>Samlede udgifter</t>
  </si>
  <si>
    <t>150</t>
  </si>
  <si>
    <t>Indtægter (indsæt nul eller negativ værdi)</t>
  </si>
  <si>
    <t>199</t>
  </si>
  <si>
    <t>Samlede støtteberettigede udgifter</t>
  </si>
  <si>
    <t>Finansiering</t>
  </si>
  <si>
    <t>ESF medfinansiering og ERST Finanslovsbevilling ESF</t>
  </si>
  <si>
    <t>500</t>
  </si>
  <si>
    <t>ESF medfinansiering</t>
  </si>
  <si>
    <t>501</t>
  </si>
  <si>
    <t>ERST Finanslovsbevilling ESF</t>
  </si>
  <si>
    <t>Deltagerfinansiering</t>
  </si>
  <si>
    <t>510</t>
  </si>
  <si>
    <t>Statslig deltagerfinansiering</t>
  </si>
  <si>
    <t>511</t>
  </si>
  <si>
    <t>Regional deltagerfinansiering</t>
  </si>
  <si>
    <t>512</t>
  </si>
  <si>
    <t>Kommunal deltagerfinansiering</t>
  </si>
  <si>
    <t>513</t>
  </si>
  <si>
    <t>Privat deltagerfinansiering</t>
  </si>
  <si>
    <t>514</t>
  </si>
  <si>
    <t>Deltagerfinansiering fra offentligt lignende</t>
  </si>
  <si>
    <t>519</t>
  </si>
  <si>
    <t xml:space="preserve">Egenfinansiering </t>
  </si>
  <si>
    <t>530</t>
  </si>
  <si>
    <t>Egenfinansiering beregnet - skal fordeles nedenfor</t>
  </si>
  <si>
    <t>Sum af fordelt egenfinansiering</t>
  </si>
  <si>
    <t>531</t>
  </si>
  <si>
    <t>Statslig egenfinansiering</t>
  </si>
  <si>
    <t>532</t>
  </si>
  <si>
    <t>Regional egenfinansiering</t>
  </si>
  <si>
    <t>533</t>
  </si>
  <si>
    <t>Kommunal egenfinansiering</t>
  </si>
  <si>
    <t>534</t>
  </si>
  <si>
    <t>Privat egenfinansiering</t>
  </si>
  <si>
    <t>535</t>
  </si>
  <si>
    <t>Offentlig lignende egenfinansiering</t>
  </si>
  <si>
    <t>539</t>
  </si>
  <si>
    <t>Samlet finansiering</t>
  </si>
  <si>
    <t>599</t>
  </si>
  <si>
    <t>diff</t>
  </si>
  <si>
    <t>reel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</si>
</sst>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r_._-;\-* #,##0.00\ _k_r_._-;_-* &quot;-&quot;??\ _k_r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0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2"/>
      <color rgb="FFFFFFFF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0"/>
      <color indexed="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theme="0" tint="-0.249977111117893"/>
      <name val="Calibri"/>
      <family val="2"/>
    </font>
    <font>
      <b/>
      <sz val="10"/>
      <color indexed="0"/>
      <name val="Calibri"/>
      <family val="2"/>
    </font>
    <font>
      <b/>
      <sz val="10"/>
      <color rgb="FF0070C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808080"/>
      </patternFill>
    </fill>
    <fill>
      <patternFill patternType="solid">
        <fgColor rgb="FFC0C0C0"/>
      </patternFill>
    </fill>
    <fill>
      <patternFill patternType="solid">
        <fgColor rgb="FFCCFFC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3" fillId="0" borderId="0" xfId="2"/>
    <xf numFmtId="0" fontId="3" fillId="2" borderId="0" xfId="2" applyFill="1"/>
    <xf numFmtId="43" fontId="3" fillId="0" borderId="0" xfId="1" applyFont="1"/>
    <xf numFmtId="0" fontId="4" fillId="0" borderId="0" xfId="2" applyFont="1" applyAlignment="1">
      <alignment horizontal="right" wrapText="1"/>
    </xf>
    <xf numFmtId="0" fontId="4" fillId="0" borderId="0" xfId="2" applyFont="1" applyAlignment="1">
      <alignment wrapText="1"/>
    </xf>
    <xf numFmtId="0" fontId="4" fillId="2" borderId="0" xfId="2" applyFont="1" applyFill="1" applyAlignment="1">
      <alignment horizontal="right" wrapText="1"/>
    </xf>
    <xf numFmtId="0" fontId="5" fillId="0" borderId="0" xfId="2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2" applyFont="1"/>
    <xf numFmtId="0" fontId="7" fillId="3" borderId="0" xfId="2" applyFont="1" applyFill="1"/>
    <xf numFmtId="0" fontId="7" fillId="2" borderId="0" xfId="2" applyFont="1" applyFill="1"/>
    <xf numFmtId="0" fontId="8" fillId="3" borderId="0" xfId="2" applyFont="1" applyFill="1"/>
    <xf numFmtId="0" fontId="8" fillId="3" borderId="0" xfId="0" applyFont="1" applyFill="1"/>
    <xf numFmtId="0" fontId="9" fillId="4" borderId="0" xfId="2" applyFont="1" applyFill="1"/>
    <xf numFmtId="4" fontId="9" fillId="4" borderId="0" xfId="2" applyNumberFormat="1" applyFont="1" applyFill="1"/>
    <xf numFmtId="4" fontId="9" fillId="2" borderId="0" xfId="2" applyNumberFormat="1" applyFont="1" applyFill="1"/>
    <xf numFmtId="4" fontId="10" fillId="2" borderId="0" xfId="2" applyNumberFormat="1" applyFont="1" applyFill="1"/>
    <xf numFmtId="4" fontId="9" fillId="4" borderId="0" xfId="0" applyNumberFormat="1" applyFont="1" applyFill="1"/>
    <xf numFmtId="4" fontId="6" fillId="0" borderId="0" xfId="2" applyNumberFormat="1" applyFont="1"/>
    <xf numFmtId="4" fontId="2" fillId="0" borderId="0" xfId="2" applyNumberFormat="1" applyFont="1"/>
    <xf numFmtId="4" fontId="3" fillId="0" borderId="0" xfId="2" applyNumberFormat="1"/>
    <xf numFmtId="0" fontId="11" fillId="0" borderId="0" xfId="2" applyFont="1" applyAlignment="1">
      <alignment horizontal="right" vertical="top"/>
    </xf>
    <xf numFmtId="0" fontId="11" fillId="0" borderId="0" xfId="2" applyFont="1" applyAlignment="1">
      <alignment vertical="top"/>
    </xf>
    <xf numFmtId="4" fontId="11" fillId="0" borderId="0" xfId="2" applyNumberFormat="1" applyFont="1" applyAlignment="1">
      <alignment vertical="top"/>
    </xf>
    <xf numFmtId="4" fontId="11" fillId="2" borderId="0" xfId="2" applyNumberFormat="1" applyFont="1" applyFill="1" applyAlignment="1">
      <alignment vertical="top"/>
    </xf>
    <xf numFmtId="4" fontId="12" fillId="2" borderId="0" xfId="2" applyNumberFormat="1" applyFont="1" applyFill="1" applyAlignment="1">
      <alignment vertical="top"/>
    </xf>
    <xf numFmtId="4" fontId="13" fillId="0" borderId="0" xfId="0" applyNumberFormat="1" applyFont="1" applyAlignment="1">
      <alignment vertical="top"/>
    </xf>
    <xf numFmtId="164" fontId="3" fillId="0" borderId="0" xfId="2" applyNumberFormat="1"/>
    <xf numFmtId="4" fontId="14" fillId="0" borderId="0" xfId="0" applyNumberFormat="1" applyFont="1" applyAlignment="1">
      <alignment vertical="top"/>
    </xf>
    <xf numFmtId="0" fontId="15" fillId="0" borderId="0" xfId="2" applyFont="1" applyAlignment="1">
      <alignment horizontal="right" vertical="top"/>
    </xf>
    <xf numFmtId="0" fontId="15" fillId="0" borderId="0" xfId="2" applyFont="1" applyAlignment="1">
      <alignment vertical="top"/>
    </xf>
    <xf numFmtId="4" fontId="15" fillId="0" borderId="0" xfId="2" applyNumberFormat="1" applyFont="1" applyAlignment="1">
      <alignment vertical="top"/>
    </xf>
    <xf numFmtId="4" fontId="15" fillId="2" borderId="0" xfId="2" applyNumberFormat="1" applyFont="1" applyFill="1" applyAlignment="1">
      <alignment vertical="top"/>
    </xf>
    <xf numFmtId="4" fontId="10" fillId="2" borderId="0" xfId="2" applyNumberFormat="1" applyFont="1" applyFill="1" applyAlignment="1">
      <alignment vertical="top"/>
    </xf>
    <xf numFmtId="4" fontId="9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4" fontId="11" fillId="5" borderId="0" xfId="2" applyNumberFormat="1" applyFont="1" applyFill="1" applyAlignment="1">
      <alignment vertical="top"/>
    </xf>
    <xf numFmtId="4" fontId="13" fillId="5" borderId="0" xfId="0" applyNumberFormat="1" applyFont="1" applyFill="1" applyAlignment="1">
      <alignment vertical="top"/>
    </xf>
    <xf numFmtId="0" fontId="6" fillId="0" borderId="0" xfId="0" applyFont="1"/>
    <xf numFmtId="4" fontId="19" fillId="0" borderId="0" xfId="0" applyNumberFormat="1" applyFont="1" applyAlignment="1">
      <alignment vertical="top"/>
    </xf>
    <xf numFmtId="4" fontId="13" fillId="2" borderId="0" xfId="2" applyNumberFormat="1" applyFont="1" applyFill="1" applyAlignment="1">
      <alignment vertical="top"/>
    </xf>
    <xf numFmtId="4" fontId="3" fillId="0" borderId="0" xfId="2" applyNumberFormat="1" applyFill="1"/>
    <xf numFmtId="0" fontId="3" fillId="0" borderId="0" xfId="2" applyFill="1"/>
  </cellXfs>
  <cellStyles count="3">
    <cellStyle name="Komma" xfId="1" builtinId="3"/>
    <cellStyle name="Normal" xfId="0" builtinId="0"/>
    <cellStyle name="Normal 2" xfId="2" xr:uid="{B0B43007-1B03-4E3E-8586-6F3F541D7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C76A0-0745-47B4-9F75-717FF3861BB1}">
  <dimension ref="A1:AG47"/>
  <sheetViews>
    <sheetView tabSelected="1" topLeftCell="B2" workbookViewId="0">
      <selection activeCell="B3" sqref="B3:P12"/>
    </sheetView>
  </sheetViews>
  <sheetFormatPr defaultColWidth="9.109375" defaultRowHeight="14.4" x14ac:dyDescent="0.3"/>
  <cols>
    <col min="1" max="1" width="5" style="1" customWidth="1"/>
    <col min="2" max="2" width="40" style="1" customWidth="1"/>
    <col min="3" max="3" width="15" style="1" customWidth="1"/>
    <col min="4" max="5" width="15" style="2" customWidth="1"/>
    <col min="6" max="10" width="15" style="1" hidden="1" customWidth="1"/>
    <col min="11" max="11" width="15" style="1" customWidth="1"/>
    <col min="12" max="13" width="15" customWidth="1"/>
    <col min="14" max="14" width="12.6640625" style="1" bestFit="1" customWidth="1"/>
    <col min="15" max="15" width="12.44140625" style="1" bestFit="1" customWidth="1"/>
    <col min="16" max="17" width="12.44140625" style="1" customWidth="1"/>
    <col min="18" max="18" width="14.6640625" style="3" customWidth="1"/>
    <col min="19" max="19" width="13.33203125" style="3" bestFit="1" customWidth="1"/>
    <col min="20" max="20" width="17" style="1" bestFit="1" customWidth="1"/>
    <col min="21" max="21" width="14.44140625" style="1" bestFit="1" customWidth="1"/>
    <col min="22" max="22" width="11.5546875" style="3" bestFit="1" customWidth="1"/>
    <col min="23" max="23" width="16" style="1" bestFit="1" customWidth="1"/>
    <col min="24" max="25" width="13.33203125" style="1" bestFit="1" customWidth="1"/>
    <col min="26" max="26" width="24.33203125" style="1" customWidth="1"/>
    <col min="27" max="27" width="14.44140625" style="1" bestFit="1" customWidth="1"/>
    <col min="28" max="28" width="16" style="1" bestFit="1" customWidth="1"/>
    <col min="29" max="30" width="16.44140625" style="1" customWidth="1"/>
    <col min="31" max="31" width="14.6640625" style="1" customWidth="1"/>
    <col min="32" max="32" width="13.44140625" style="1" bestFit="1" customWidth="1"/>
    <col min="33" max="33" width="14.44140625" style="1" bestFit="1" customWidth="1"/>
    <col min="34" max="16384" width="9.109375" style="1"/>
  </cols>
  <sheetData>
    <row r="1" spans="1:33" x14ac:dyDescent="0.3">
      <c r="B1" s="1" t="s">
        <v>0</v>
      </c>
      <c r="C1" s="1" t="s">
        <v>1</v>
      </c>
      <c r="R1" s="1"/>
      <c r="S1" s="1"/>
    </row>
    <row r="2" spans="1:33" x14ac:dyDescent="0.3">
      <c r="B2" s="1" t="s">
        <v>2</v>
      </c>
      <c r="C2" s="1" t="s">
        <v>3</v>
      </c>
      <c r="R2" s="1"/>
      <c r="S2" s="1"/>
    </row>
    <row r="3" spans="1:33" ht="46.8" x14ac:dyDescent="0.3">
      <c r="A3" s="4" t="s">
        <v>4</v>
      </c>
      <c r="B3" s="5" t="s">
        <v>5</v>
      </c>
      <c r="C3" s="4" t="s">
        <v>6</v>
      </c>
      <c r="D3" s="6" t="s">
        <v>7</v>
      </c>
      <c r="E3" s="6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7" t="s">
        <v>14</v>
      </c>
      <c r="L3" s="8" t="s">
        <v>15</v>
      </c>
      <c r="M3" s="8" t="s">
        <v>16</v>
      </c>
      <c r="N3" s="9" t="s">
        <v>17</v>
      </c>
      <c r="O3" s="9" t="s">
        <v>18</v>
      </c>
      <c r="P3" s="9" t="s">
        <v>81</v>
      </c>
      <c r="R3" s="1"/>
      <c r="S3" s="1"/>
    </row>
    <row r="4" spans="1:33" ht="15.6" x14ac:dyDescent="0.3">
      <c r="B4" s="10" t="s">
        <v>19</v>
      </c>
      <c r="C4" s="10" t="s">
        <v>20</v>
      </c>
      <c r="D4" s="11" t="s">
        <v>20</v>
      </c>
      <c r="E4" s="11"/>
      <c r="F4" s="10" t="s">
        <v>20</v>
      </c>
      <c r="G4" s="10" t="s">
        <v>20</v>
      </c>
      <c r="H4" s="10" t="s">
        <v>20</v>
      </c>
      <c r="I4" s="10" t="s">
        <v>20</v>
      </c>
      <c r="J4" s="10" t="s">
        <v>20</v>
      </c>
      <c r="K4" s="12" t="s">
        <v>20</v>
      </c>
      <c r="L4" s="13" t="s">
        <v>20</v>
      </c>
      <c r="M4" s="13" t="s">
        <v>20</v>
      </c>
      <c r="N4" s="9"/>
      <c r="O4" s="9"/>
      <c r="P4" s="9"/>
      <c r="Q4" s="43"/>
      <c r="R4" s="43"/>
      <c r="S4" s="1"/>
    </row>
    <row r="5" spans="1:33" x14ac:dyDescent="0.3">
      <c r="B5" s="14" t="s">
        <v>21</v>
      </c>
      <c r="C5" s="15">
        <v>11780768.01</v>
      </c>
      <c r="D5" s="16">
        <v>10978140.880000001</v>
      </c>
      <c r="E5" s="17">
        <f t="shared" ref="E5" si="0">E12</f>
        <v>11369994.984599998</v>
      </c>
      <c r="F5" s="15">
        <v>960727.88</v>
      </c>
      <c r="G5" s="15">
        <v>1066553.74</v>
      </c>
      <c r="H5" s="15">
        <v>1907802.4</v>
      </c>
      <c r="I5" s="15">
        <v>947803.19</v>
      </c>
      <c r="J5" s="15">
        <v>1661499.65</v>
      </c>
      <c r="K5" s="18">
        <f>K12</f>
        <v>1247388.7380000001</v>
      </c>
      <c r="L5" s="18">
        <f>L12</f>
        <v>1773836.5457999997</v>
      </c>
      <c r="M5" s="18">
        <f t="shared" ref="M5" si="1">M12</f>
        <v>1804382.8399999999</v>
      </c>
      <c r="N5" s="19">
        <f>SUM(F5:M5)</f>
        <v>11369994.9838</v>
      </c>
      <c r="O5" s="20">
        <f t="shared" ref="O5:O12" si="2">D5-N5</f>
        <v>-391854.10379999876</v>
      </c>
      <c r="P5" s="20">
        <f>O5-O11</f>
        <v>-332079.74999999884</v>
      </c>
      <c r="Q5" s="42"/>
      <c r="R5" s="42"/>
      <c r="S5" s="21"/>
      <c r="T5" s="21"/>
    </row>
    <row r="6" spans="1:33" ht="16.5" customHeight="1" x14ac:dyDescent="0.3">
      <c r="A6" s="22" t="s">
        <v>22</v>
      </c>
      <c r="B6" s="23" t="s">
        <v>23</v>
      </c>
      <c r="C6" s="24">
        <v>9158732.6500000004</v>
      </c>
      <c r="D6" s="25">
        <v>8594205.5399999991</v>
      </c>
      <c r="E6" s="26">
        <f>D6+332079.75</f>
        <v>8926285.2899999991</v>
      </c>
      <c r="F6" s="24">
        <v>806831.17</v>
      </c>
      <c r="G6" s="24">
        <v>892819.1</v>
      </c>
      <c r="H6" s="24">
        <v>1545776.7</v>
      </c>
      <c r="I6" s="24">
        <v>780308.04</v>
      </c>
      <c r="J6" s="24">
        <v>1348470.53</v>
      </c>
      <c r="K6" s="27">
        <v>1020421.5</v>
      </c>
      <c r="L6" s="27">
        <f>L7+L8</f>
        <v>1292668.9099999999</v>
      </c>
      <c r="M6" s="27">
        <f>M7+M8</f>
        <v>1238989.3400000001</v>
      </c>
      <c r="N6" s="19">
        <f>SUM(F6:M6)</f>
        <v>8926285.290000001</v>
      </c>
      <c r="O6" s="20">
        <f>D6-N6</f>
        <v>-332079.75000000186</v>
      </c>
      <c r="P6" s="19"/>
      <c r="Q6" s="42"/>
      <c r="R6" s="42"/>
      <c r="S6" s="21"/>
      <c r="T6" s="21"/>
      <c r="W6" s="28"/>
      <c r="X6" s="3"/>
      <c r="Y6" s="3"/>
      <c r="Z6" s="28"/>
      <c r="AA6" s="28"/>
      <c r="AB6" s="28"/>
      <c r="AC6" s="28"/>
      <c r="AD6" s="28"/>
    </row>
    <row r="7" spans="1:33" ht="16.5" customHeight="1" x14ac:dyDescent="0.3">
      <c r="A7" s="22"/>
      <c r="B7" s="23" t="s">
        <v>24</v>
      </c>
      <c r="C7" s="24"/>
      <c r="D7" s="25">
        <f>D6-D8</f>
        <v>6197106.2699999996</v>
      </c>
      <c r="E7" s="26">
        <f>E6-E8</f>
        <v>6529186.0199999996</v>
      </c>
      <c r="F7" s="29">
        <f>F6-F8</f>
        <v>627291.07000000007</v>
      </c>
      <c r="G7" s="29">
        <f t="shared" ref="G7:J7" si="3">G6-G8</f>
        <v>565466.21</v>
      </c>
      <c r="H7" s="29">
        <f t="shared" si="3"/>
        <v>958110.25</v>
      </c>
      <c r="I7" s="29">
        <f t="shared" si="3"/>
        <v>627583.24</v>
      </c>
      <c r="J7" s="29">
        <f t="shared" si="3"/>
        <v>994342.88</v>
      </c>
      <c r="K7" s="27">
        <f>K6-K8</f>
        <v>939889.04</v>
      </c>
      <c r="L7" s="27">
        <v>935091.45</v>
      </c>
      <c r="M7" s="27">
        <f>881411.88</f>
        <v>881411.88</v>
      </c>
      <c r="N7" s="19">
        <f t="shared" ref="N7:N12" si="4">SUM(F7:J7)+K7+L7+M7</f>
        <v>6529186.0200000005</v>
      </c>
      <c r="O7" s="20">
        <f t="shared" si="2"/>
        <v>-332079.75000000093</v>
      </c>
      <c r="P7" s="19"/>
      <c r="Q7" s="43"/>
      <c r="R7" s="42"/>
      <c r="S7" s="21"/>
      <c r="T7" s="21"/>
      <c r="X7" s="3"/>
      <c r="Y7" s="3"/>
      <c r="AB7" s="3"/>
      <c r="AC7" s="3"/>
      <c r="AE7" s="28"/>
      <c r="AF7" s="28">
        <f>AC7-Y7</f>
        <v>0</v>
      </c>
      <c r="AG7" s="28">
        <f>SUM(AE7:AF7)</f>
        <v>0</v>
      </c>
    </row>
    <row r="8" spans="1:33" ht="16.5" customHeight="1" x14ac:dyDescent="0.3">
      <c r="A8" s="22"/>
      <c r="B8" s="23" t="s">
        <v>25</v>
      </c>
      <c r="C8" s="24"/>
      <c r="D8" s="25">
        <v>2397099.27</v>
      </c>
      <c r="E8" s="25">
        <v>2397099.27</v>
      </c>
      <c r="F8" s="29">
        <v>179540.1</v>
      </c>
      <c r="G8" s="29">
        <v>327352.89</v>
      </c>
      <c r="H8" s="29">
        <v>587666.44999999995</v>
      </c>
      <c r="I8" s="29">
        <v>152724.79999999999</v>
      </c>
      <c r="J8" s="29">
        <v>354127.65</v>
      </c>
      <c r="K8" s="27">
        <v>80532.460000000006</v>
      </c>
      <c r="L8" s="27">
        <v>357577.46</v>
      </c>
      <c r="M8" s="27">
        <v>357577.46</v>
      </c>
      <c r="N8" s="19">
        <f t="shared" si="4"/>
        <v>2397099.27</v>
      </c>
      <c r="O8" s="19">
        <f t="shared" si="2"/>
        <v>0</v>
      </c>
      <c r="P8" s="19"/>
      <c r="Q8" s="42"/>
      <c r="R8" s="42"/>
      <c r="S8" s="21"/>
      <c r="T8" s="21"/>
      <c r="X8" s="3"/>
      <c r="Y8" s="3"/>
      <c r="AB8" s="3"/>
      <c r="AC8" s="3"/>
      <c r="AG8" s="28">
        <f>AG7+AA6</f>
        <v>0</v>
      </c>
    </row>
    <row r="9" spans="1:33" x14ac:dyDescent="0.3">
      <c r="A9" s="22" t="s">
        <v>26</v>
      </c>
      <c r="B9" s="23" t="s">
        <v>27</v>
      </c>
      <c r="C9" s="24">
        <v>598470.39</v>
      </c>
      <c r="D9" s="25">
        <v>532805.02</v>
      </c>
      <c r="E9" s="25">
        <f>D9</f>
        <v>532805.02</v>
      </c>
      <c r="F9" s="24">
        <v>0</v>
      </c>
      <c r="G9" s="24">
        <v>2500</v>
      </c>
      <c r="H9" s="24">
        <v>41640</v>
      </c>
      <c r="I9" s="24">
        <v>6000</v>
      </c>
      <c r="J9" s="24">
        <v>42665.02</v>
      </c>
      <c r="K9" s="27">
        <v>19417.599999999999</v>
      </c>
      <c r="L9" s="27">
        <v>190582.39999999999</v>
      </c>
      <c r="M9" s="27">
        <v>230000</v>
      </c>
      <c r="N9" s="19">
        <f>SUM(F9:J9)+K9+L9+M9</f>
        <v>532805.02</v>
      </c>
      <c r="O9" s="19">
        <f t="shared" si="2"/>
        <v>0</v>
      </c>
      <c r="R9" s="21"/>
      <c r="S9" s="21"/>
      <c r="T9" s="21"/>
      <c r="W9" s="28"/>
      <c r="X9" s="3"/>
      <c r="Y9" s="3"/>
      <c r="Z9" s="28"/>
      <c r="AA9" s="28"/>
    </row>
    <row r="10" spans="1:33" x14ac:dyDescent="0.3">
      <c r="A10" s="22" t="s">
        <v>28</v>
      </c>
      <c r="B10" s="23" t="s">
        <v>29</v>
      </c>
      <c r="C10" s="24">
        <v>226498.66</v>
      </c>
      <c r="D10" s="25">
        <v>176498.66</v>
      </c>
      <c r="E10" s="25">
        <v>176498.66</v>
      </c>
      <c r="F10" s="24">
        <v>7345</v>
      </c>
      <c r="G10" s="24">
        <v>8540</v>
      </c>
      <c r="H10" s="24">
        <v>29365</v>
      </c>
      <c r="I10" s="24">
        <v>16915</v>
      </c>
      <c r="J10" s="24">
        <v>16915</v>
      </c>
      <c r="K10" s="27">
        <v>17270</v>
      </c>
      <c r="L10" s="27">
        <v>20000</v>
      </c>
      <c r="M10" s="27">
        <v>60148.66</v>
      </c>
      <c r="N10" s="19">
        <f t="shared" si="4"/>
        <v>176498.66</v>
      </c>
      <c r="O10" s="19">
        <f t="shared" si="2"/>
        <v>0</v>
      </c>
      <c r="P10" s="19"/>
      <c r="Q10" s="21"/>
      <c r="R10" s="21"/>
      <c r="S10" s="21"/>
      <c r="T10" s="21"/>
      <c r="X10" s="3"/>
      <c r="Y10" s="3"/>
      <c r="Z10" s="28"/>
    </row>
    <row r="11" spans="1:33" x14ac:dyDescent="0.3">
      <c r="A11" s="22" t="s">
        <v>30</v>
      </c>
      <c r="B11" s="23" t="s">
        <v>31</v>
      </c>
      <c r="C11" s="24">
        <v>1797066.31</v>
      </c>
      <c r="D11" s="25">
        <v>1674631.66</v>
      </c>
      <c r="E11" s="26">
        <f>(E6+E9+E10)*18%</f>
        <v>1734406.0145999996</v>
      </c>
      <c r="F11" s="24">
        <v>146551.71</v>
      </c>
      <c r="G11" s="24">
        <v>162694.64000000001</v>
      </c>
      <c r="H11" s="24">
        <v>291020.7</v>
      </c>
      <c r="I11" s="24">
        <v>144580.15</v>
      </c>
      <c r="J11" s="24">
        <v>253449.1</v>
      </c>
      <c r="K11" s="27">
        <f>SUM(K6+K9+K10)*18%</f>
        <v>190279.63800000001</v>
      </c>
      <c r="L11" s="27">
        <f>SUM(L6+L9+L10)*18%</f>
        <v>270585.23579999997</v>
      </c>
      <c r="M11" s="27">
        <f>SUM(M6+M9+M10)*18%</f>
        <v>275244.83999999997</v>
      </c>
      <c r="N11" s="19">
        <f t="shared" si="4"/>
        <v>1734406.0137999998</v>
      </c>
      <c r="O11" s="20">
        <f t="shared" si="2"/>
        <v>-59774.353799999924</v>
      </c>
      <c r="P11" s="19"/>
      <c r="Q11" s="21"/>
      <c r="R11" s="21"/>
      <c r="S11" s="21"/>
      <c r="T11" s="21"/>
      <c r="X11" s="3"/>
      <c r="Y11" s="3"/>
      <c r="Z11" s="28"/>
    </row>
    <row r="12" spans="1:33" x14ac:dyDescent="0.3">
      <c r="A12" s="30" t="s">
        <v>32</v>
      </c>
      <c r="B12" s="31" t="s">
        <v>33</v>
      </c>
      <c r="C12" s="32">
        <v>11780768.01</v>
      </c>
      <c r="D12" s="33">
        <v>10978140.880000001</v>
      </c>
      <c r="E12" s="34">
        <f>E6+E9+E10+E11</f>
        <v>11369994.984599998</v>
      </c>
      <c r="F12" s="32">
        <v>960727.88</v>
      </c>
      <c r="G12" s="32">
        <v>1066553.74</v>
      </c>
      <c r="H12" s="32">
        <v>1907802.4</v>
      </c>
      <c r="I12" s="32">
        <v>947803.19</v>
      </c>
      <c r="J12" s="32">
        <v>1661499.65</v>
      </c>
      <c r="K12" s="35">
        <f>K6+K9+K10+K11</f>
        <v>1247388.7380000001</v>
      </c>
      <c r="L12" s="35">
        <f>L6+L9+L10+L11</f>
        <v>1773836.5457999997</v>
      </c>
      <c r="M12" s="35">
        <f>M6+M9+M10+M11</f>
        <v>1804382.8399999999</v>
      </c>
      <c r="N12" s="19">
        <f t="shared" si="4"/>
        <v>11369994.9838</v>
      </c>
      <c r="O12" s="20">
        <f t="shared" si="2"/>
        <v>-391854.10379999876</v>
      </c>
      <c r="P12" s="19"/>
      <c r="Q12" s="21"/>
      <c r="R12" s="21"/>
      <c r="S12" s="21"/>
      <c r="T12" s="21"/>
      <c r="X12" s="3"/>
      <c r="Y12" s="3"/>
      <c r="Z12" s="28"/>
    </row>
    <row r="13" spans="1:33" x14ac:dyDescent="0.3">
      <c r="B13" s="14" t="s">
        <v>34</v>
      </c>
      <c r="C13" s="15">
        <v>0</v>
      </c>
      <c r="D13" s="16">
        <v>0</v>
      </c>
      <c r="E13" s="16"/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8">
        <v>0</v>
      </c>
      <c r="L13" s="18">
        <v>0</v>
      </c>
      <c r="M13" s="18">
        <v>0</v>
      </c>
      <c r="N13" s="9"/>
      <c r="O13" s="9"/>
      <c r="P13" s="9"/>
      <c r="R13" s="1"/>
      <c r="S13" s="1"/>
      <c r="X13" s="3"/>
      <c r="Y13" s="3"/>
    </row>
    <row r="14" spans="1:33" x14ac:dyDescent="0.3">
      <c r="B14" s="31" t="s">
        <v>35</v>
      </c>
      <c r="C14" s="32">
        <v>11780768.01</v>
      </c>
      <c r="D14" s="33">
        <v>10978140.880000001</v>
      </c>
      <c r="E14" s="33">
        <f>E12</f>
        <v>11369994.984599998</v>
      </c>
      <c r="F14" s="32">
        <v>960727.88</v>
      </c>
      <c r="G14" s="32">
        <v>1066553.74</v>
      </c>
      <c r="H14" s="32">
        <v>1907802.4</v>
      </c>
      <c r="I14" s="32">
        <v>947803.19</v>
      </c>
      <c r="J14" s="32">
        <v>1661499.65</v>
      </c>
      <c r="K14" s="35">
        <f>K12</f>
        <v>1247388.7380000001</v>
      </c>
      <c r="L14" s="35">
        <f>L12</f>
        <v>1773836.5457999997</v>
      </c>
      <c r="M14" s="35">
        <f>M12</f>
        <v>1804382.8399999999</v>
      </c>
      <c r="N14" s="19">
        <f>N12</f>
        <v>11369994.9838</v>
      </c>
      <c r="O14" s="19">
        <f>D14-N14</f>
        <v>-391854.10379999876</v>
      </c>
      <c r="P14" s="35"/>
      <c r="R14" s="1"/>
      <c r="S14" s="1"/>
      <c r="X14" s="3"/>
      <c r="Y14" s="3"/>
    </row>
    <row r="15" spans="1:33" x14ac:dyDescent="0.3">
      <c r="B15" s="14" t="s">
        <v>36</v>
      </c>
      <c r="C15" s="15">
        <v>6410000</v>
      </c>
      <c r="D15" s="16">
        <v>6183942.3399999999</v>
      </c>
      <c r="E15" s="16">
        <f>E16</f>
        <v>6183942.3399999999</v>
      </c>
      <c r="F15" s="15">
        <v>102206.87</v>
      </c>
      <c r="G15" s="15">
        <v>640462.54</v>
      </c>
      <c r="H15" s="15">
        <v>612223.19999999995</v>
      </c>
      <c r="I15" s="15">
        <v>1154408.67</v>
      </c>
      <c r="J15" s="15">
        <v>749785.21</v>
      </c>
      <c r="K15" s="18">
        <f>K17</f>
        <v>1074855.8500000001</v>
      </c>
      <c r="L15" s="18">
        <f>L16</f>
        <v>750000</v>
      </c>
      <c r="M15" s="18">
        <f>M16</f>
        <v>1100000</v>
      </c>
      <c r="N15" s="9"/>
      <c r="O15" s="9"/>
      <c r="P15" s="9"/>
      <c r="R15" s="1"/>
      <c r="S15" s="1"/>
      <c r="X15" s="3"/>
      <c r="Y15" s="3"/>
    </row>
    <row r="16" spans="1:33" x14ac:dyDescent="0.3">
      <c r="A16" s="22" t="s">
        <v>37</v>
      </c>
      <c r="B16" s="23" t="s">
        <v>38</v>
      </c>
      <c r="C16" s="24">
        <v>6410000</v>
      </c>
      <c r="D16" s="25">
        <v>6183942.3399999999</v>
      </c>
      <c r="E16" s="25">
        <v>6183942.3399999999</v>
      </c>
      <c r="F16" s="24">
        <v>102206.87</v>
      </c>
      <c r="G16" s="24">
        <v>640462.54</v>
      </c>
      <c r="H16" s="24">
        <v>612223.19999999995</v>
      </c>
      <c r="I16" s="24">
        <v>1154408.67</v>
      </c>
      <c r="J16" s="24">
        <v>749785.21</v>
      </c>
      <c r="K16" s="27">
        <v>1074855.8500000001</v>
      </c>
      <c r="L16" s="27">
        <v>750000</v>
      </c>
      <c r="M16" s="27">
        <v>1100000</v>
      </c>
      <c r="N16" s="19">
        <f>F16+G16+H16+I16+J16+K16+L16+M16</f>
        <v>6183942.3399999999</v>
      </c>
      <c r="O16" s="19">
        <f>D16-N16</f>
        <v>0</v>
      </c>
      <c r="P16" s="19"/>
      <c r="R16" s="1"/>
      <c r="S16" s="1"/>
      <c r="X16" s="3"/>
      <c r="Y16" s="3"/>
    </row>
    <row r="17" spans="1:26" x14ac:dyDescent="0.3">
      <c r="A17" s="30" t="s">
        <v>39</v>
      </c>
      <c r="B17" s="31" t="s">
        <v>33</v>
      </c>
      <c r="C17" s="32">
        <v>6410000</v>
      </c>
      <c r="D17" s="33">
        <v>6183942.3399999999</v>
      </c>
      <c r="E17" s="33">
        <f>E16</f>
        <v>6183942.3399999999</v>
      </c>
      <c r="F17" s="32">
        <v>102206.87</v>
      </c>
      <c r="G17" s="32">
        <v>640462.54</v>
      </c>
      <c r="H17" s="32">
        <v>612223.19999999995</v>
      </c>
      <c r="I17" s="32">
        <v>1154408.67</v>
      </c>
      <c r="J17" s="32">
        <v>749785.21</v>
      </c>
      <c r="K17" s="35">
        <v>1074855.8500000001</v>
      </c>
      <c r="L17" s="35">
        <f>L16</f>
        <v>750000</v>
      </c>
      <c r="M17" s="35">
        <f>M16</f>
        <v>1100000</v>
      </c>
      <c r="N17" s="19">
        <f>F17+G17+H17+I17+J17+K17+L17+M17</f>
        <v>6183942.3399999999</v>
      </c>
      <c r="O17" s="19">
        <f>D17-N17</f>
        <v>0</v>
      </c>
      <c r="P17" s="9"/>
      <c r="R17" s="1"/>
      <c r="S17" s="1"/>
      <c r="X17" s="3"/>
      <c r="Y17" s="3"/>
    </row>
    <row r="18" spans="1:26" x14ac:dyDescent="0.3">
      <c r="B18" s="14" t="s">
        <v>40</v>
      </c>
      <c r="C18" s="15">
        <v>0</v>
      </c>
      <c r="D18" s="16">
        <v>0</v>
      </c>
      <c r="E18" s="16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8">
        <v>0</v>
      </c>
      <c r="L18" s="18">
        <v>0</v>
      </c>
      <c r="M18" s="18">
        <v>0</v>
      </c>
      <c r="N18" s="19"/>
      <c r="O18" s="9"/>
      <c r="P18" s="9"/>
      <c r="R18" s="1"/>
      <c r="S18" s="1"/>
      <c r="X18" s="3"/>
      <c r="Y18" s="3"/>
    </row>
    <row r="19" spans="1:26" x14ac:dyDescent="0.3">
      <c r="A19" s="22" t="s">
        <v>41</v>
      </c>
      <c r="B19" s="23" t="s">
        <v>42</v>
      </c>
      <c r="C19" s="24">
        <v>0</v>
      </c>
      <c r="D19" s="25">
        <v>0</v>
      </c>
      <c r="E19" s="25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7">
        <v>0</v>
      </c>
      <c r="L19" s="27">
        <v>0</v>
      </c>
      <c r="M19" s="27">
        <v>0</v>
      </c>
      <c r="N19" s="19"/>
      <c r="O19" s="9"/>
      <c r="P19" s="9"/>
      <c r="R19" s="1"/>
      <c r="S19" s="1"/>
      <c r="X19" s="3"/>
      <c r="Y19" s="3"/>
    </row>
    <row r="20" spans="1:26" x14ac:dyDescent="0.3">
      <c r="A20" s="30" t="s">
        <v>43</v>
      </c>
      <c r="B20" s="31" t="s">
        <v>44</v>
      </c>
      <c r="C20" s="32">
        <v>18190768.010000002</v>
      </c>
      <c r="D20" s="33">
        <v>17162083.219999999</v>
      </c>
      <c r="E20" s="33">
        <f t="shared" ref="E20" si="5">E14+E16</f>
        <v>17553937.324599996</v>
      </c>
      <c r="F20" s="32">
        <v>1062934.75</v>
      </c>
      <c r="G20" s="32">
        <v>1707016.28</v>
      </c>
      <c r="H20" s="32">
        <v>2520025.6</v>
      </c>
      <c r="I20" s="32">
        <v>2102211.86</v>
      </c>
      <c r="J20" s="32">
        <v>2411284.86</v>
      </c>
      <c r="K20" s="35">
        <f>K14+K16</f>
        <v>2322244.5880000005</v>
      </c>
      <c r="L20" s="35">
        <f>L14+L16</f>
        <v>2523836.5457999995</v>
      </c>
      <c r="M20" s="35">
        <f t="shared" ref="M20:N20" si="6">M14+M16</f>
        <v>2904382.84</v>
      </c>
      <c r="N20" s="35">
        <f t="shared" si="6"/>
        <v>17553937.323799998</v>
      </c>
      <c r="O20" s="19">
        <f>D20-N20</f>
        <v>-391854.10379999876</v>
      </c>
      <c r="P20" s="9"/>
      <c r="R20" s="1"/>
      <c r="S20" s="1"/>
      <c r="X20" s="3"/>
      <c r="Y20" s="3"/>
    </row>
    <row r="21" spans="1:26" ht="15.6" x14ac:dyDescent="0.3">
      <c r="B21" s="10" t="s">
        <v>45</v>
      </c>
      <c r="C21" s="10" t="s">
        <v>20</v>
      </c>
      <c r="D21" s="11" t="s">
        <v>20</v>
      </c>
      <c r="E21" s="11"/>
      <c r="F21" s="10" t="s">
        <v>20</v>
      </c>
      <c r="G21" s="10" t="s">
        <v>20</v>
      </c>
      <c r="H21" s="10" t="s">
        <v>20</v>
      </c>
      <c r="I21" s="10" t="s">
        <v>20</v>
      </c>
      <c r="J21" s="10" t="s">
        <v>20</v>
      </c>
      <c r="K21" s="13" t="s">
        <v>20</v>
      </c>
      <c r="L21" s="13" t="s">
        <v>20</v>
      </c>
      <c r="M21" s="13" t="s">
        <v>20</v>
      </c>
      <c r="N21" s="9"/>
      <c r="O21" s="9"/>
      <c r="P21" s="9"/>
      <c r="X21" s="3"/>
      <c r="Y21" s="3"/>
    </row>
    <row r="22" spans="1:26" x14ac:dyDescent="0.3">
      <c r="B22" s="14" t="s">
        <v>46</v>
      </c>
      <c r="C22" s="15">
        <v>0</v>
      </c>
      <c r="D22" s="16">
        <v>0</v>
      </c>
      <c r="E22" s="16"/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8">
        <v>0</v>
      </c>
      <c r="L22" s="18">
        <v>0</v>
      </c>
      <c r="M22" s="18">
        <v>0</v>
      </c>
      <c r="N22" s="9"/>
      <c r="O22" s="9"/>
      <c r="P22" s="9"/>
      <c r="X22" s="3"/>
      <c r="Y22" s="3"/>
    </row>
    <row r="23" spans="1:26" x14ac:dyDescent="0.3">
      <c r="A23" s="30" t="s">
        <v>47</v>
      </c>
      <c r="B23" s="31" t="s">
        <v>48</v>
      </c>
      <c r="C23" s="32">
        <v>9095384</v>
      </c>
      <c r="D23" s="33">
        <v>8581041.6099999994</v>
      </c>
      <c r="E23" s="33"/>
      <c r="F23" s="32">
        <v>531467.37</v>
      </c>
      <c r="G23" s="32">
        <v>853508.14</v>
      </c>
      <c r="H23" s="32">
        <v>1260012.8</v>
      </c>
      <c r="I23" s="32">
        <v>1051105.93</v>
      </c>
      <c r="J23" s="32">
        <v>1205642.43</v>
      </c>
      <c r="K23" s="35">
        <f>K20/2</f>
        <v>1161122.2940000002</v>
      </c>
      <c r="L23" s="35">
        <f t="shared" ref="L23:N23" si="7">L20/2</f>
        <v>1261918.2728999997</v>
      </c>
      <c r="M23" s="35">
        <f t="shared" si="7"/>
        <v>1452191.42</v>
      </c>
      <c r="N23" s="35">
        <f t="shared" si="7"/>
        <v>8776968.6618999988</v>
      </c>
      <c r="O23" s="19">
        <f>D23-N23</f>
        <v>-195927.05189999938</v>
      </c>
      <c r="P23" s="9"/>
      <c r="X23" s="3"/>
      <c r="Y23" s="3"/>
      <c r="Z23" s="28"/>
    </row>
    <row r="24" spans="1:26" x14ac:dyDescent="0.3">
      <c r="A24" s="30" t="s">
        <v>49</v>
      </c>
      <c r="B24" s="31" t="s">
        <v>50</v>
      </c>
      <c r="C24" s="32">
        <v>0</v>
      </c>
      <c r="D24" s="33">
        <v>0</v>
      </c>
      <c r="E24" s="33"/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5">
        <v>0</v>
      </c>
      <c r="L24" s="35">
        <v>0</v>
      </c>
      <c r="M24" s="35">
        <v>0</v>
      </c>
      <c r="N24" s="9"/>
      <c r="O24" s="9"/>
      <c r="P24" s="9"/>
      <c r="X24" s="3"/>
      <c r="Y24" s="3"/>
    </row>
    <row r="25" spans="1:26" x14ac:dyDescent="0.3">
      <c r="B25" s="14" t="s">
        <v>51</v>
      </c>
      <c r="C25" s="15">
        <v>6410000</v>
      </c>
      <c r="D25" s="16">
        <v>6183942.3399999999</v>
      </c>
      <c r="E25" s="16">
        <v>6183942.3399999999</v>
      </c>
      <c r="F25" s="15">
        <v>102206.87</v>
      </c>
      <c r="G25" s="15">
        <v>640462.54</v>
      </c>
      <c r="H25" s="15">
        <v>612223.19999999995</v>
      </c>
      <c r="I25" s="15">
        <v>1154408.67</v>
      </c>
      <c r="J25" s="15">
        <v>749785.21</v>
      </c>
      <c r="K25" s="18">
        <v>1074855.8500000001</v>
      </c>
      <c r="L25" s="18">
        <v>750000</v>
      </c>
      <c r="M25" s="18">
        <v>1100000</v>
      </c>
      <c r="N25" s="19">
        <f>F25+G25+H25+I25+J25+K25+L25+M25</f>
        <v>6183942.3399999999</v>
      </c>
      <c r="O25" s="9"/>
      <c r="P25" s="9"/>
      <c r="X25" s="3"/>
      <c r="Y25" s="3"/>
    </row>
    <row r="26" spans="1:26" x14ac:dyDescent="0.3">
      <c r="A26" s="22" t="s">
        <v>52</v>
      </c>
      <c r="B26" s="23" t="s">
        <v>53</v>
      </c>
      <c r="C26" s="24">
        <v>6410000</v>
      </c>
      <c r="D26" s="25">
        <v>6169270.8099999996</v>
      </c>
      <c r="E26" s="25">
        <v>6169270.8099999996</v>
      </c>
      <c r="F26" s="24">
        <v>102206.87</v>
      </c>
      <c r="G26" s="24">
        <v>640462.54</v>
      </c>
      <c r="H26" s="24">
        <v>597551.67000000004</v>
      </c>
      <c r="I26" s="24">
        <v>1154408.67</v>
      </c>
      <c r="J26" s="24">
        <v>749785.21</v>
      </c>
      <c r="K26" s="27">
        <v>1074855.8500000001</v>
      </c>
      <c r="L26" s="27">
        <v>750000</v>
      </c>
      <c r="M26" s="27">
        <v>1100000</v>
      </c>
      <c r="N26" s="9"/>
      <c r="O26" s="9"/>
      <c r="P26" s="9"/>
      <c r="X26" s="3"/>
      <c r="Y26" s="3"/>
    </row>
    <row r="27" spans="1:26" x14ac:dyDescent="0.3">
      <c r="A27" s="22" t="s">
        <v>54</v>
      </c>
      <c r="B27" s="23" t="s">
        <v>55</v>
      </c>
      <c r="C27" s="24">
        <v>0</v>
      </c>
      <c r="D27" s="25">
        <v>0</v>
      </c>
      <c r="E27" s="25"/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7">
        <v>0</v>
      </c>
      <c r="L27" s="27">
        <v>0</v>
      </c>
      <c r="M27" s="27">
        <v>0</v>
      </c>
      <c r="N27" s="9"/>
      <c r="O27" s="9"/>
      <c r="P27" s="9"/>
      <c r="X27" s="3"/>
      <c r="Y27" s="3"/>
    </row>
    <row r="28" spans="1:26" x14ac:dyDescent="0.3">
      <c r="A28" s="22" t="s">
        <v>56</v>
      </c>
      <c r="B28" s="23" t="s">
        <v>57</v>
      </c>
      <c r="C28" s="24">
        <v>0</v>
      </c>
      <c r="D28" s="25">
        <v>14671.53</v>
      </c>
      <c r="E28" s="25">
        <v>14671.53</v>
      </c>
      <c r="F28" s="24">
        <v>0</v>
      </c>
      <c r="G28" s="24">
        <v>0</v>
      </c>
      <c r="H28" s="24">
        <v>14671.53</v>
      </c>
      <c r="I28" s="24">
        <v>0</v>
      </c>
      <c r="J28" s="24">
        <v>0</v>
      </c>
      <c r="K28" s="27">
        <v>0</v>
      </c>
      <c r="L28" s="27">
        <v>0</v>
      </c>
      <c r="M28" s="27">
        <v>0</v>
      </c>
      <c r="N28" s="9"/>
      <c r="O28" s="9"/>
      <c r="P28" s="9"/>
      <c r="X28" s="3"/>
      <c r="Y28" s="3"/>
    </row>
    <row r="29" spans="1:26" x14ac:dyDescent="0.3">
      <c r="A29" s="22" t="s">
        <v>58</v>
      </c>
      <c r="B29" s="23" t="s">
        <v>59</v>
      </c>
      <c r="C29" s="24">
        <v>0</v>
      </c>
      <c r="D29" s="25">
        <v>0</v>
      </c>
      <c r="E29" s="25"/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7">
        <v>0</v>
      </c>
      <c r="L29" s="27">
        <v>0</v>
      </c>
      <c r="M29" s="27">
        <v>0</v>
      </c>
      <c r="N29" s="9"/>
      <c r="O29" s="9"/>
      <c r="P29" s="9"/>
      <c r="X29" s="3"/>
      <c r="Y29" s="3"/>
    </row>
    <row r="30" spans="1:26" x14ac:dyDescent="0.3">
      <c r="A30" s="22" t="s">
        <v>60</v>
      </c>
      <c r="B30" s="23" t="s">
        <v>61</v>
      </c>
      <c r="C30" s="24">
        <v>0</v>
      </c>
      <c r="D30" s="25">
        <v>0</v>
      </c>
      <c r="E30" s="25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7">
        <v>0</v>
      </c>
      <c r="L30" s="27">
        <v>0</v>
      </c>
      <c r="M30" s="27">
        <v>0</v>
      </c>
      <c r="N30" s="9"/>
      <c r="O30" s="9"/>
      <c r="P30" s="9"/>
      <c r="X30" s="3"/>
      <c r="Y30" s="3"/>
    </row>
    <row r="31" spans="1:26" x14ac:dyDescent="0.3">
      <c r="A31" s="30" t="s">
        <v>62</v>
      </c>
      <c r="B31" s="31" t="s">
        <v>33</v>
      </c>
      <c r="C31" s="32">
        <v>6410000</v>
      </c>
      <c r="D31" s="33">
        <v>6183942.3399999999</v>
      </c>
      <c r="E31" s="33">
        <v>6183942.3399999999</v>
      </c>
      <c r="F31" s="32">
        <v>102206.87</v>
      </c>
      <c r="G31" s="32">
        <v>640462.54</v>
      </c>
      <c r="H31" s="32">
        <v>612223.19999999995</v>
      </c>
      <c r="I31" s="32">
        <v>1154408.67</v>
      </c>
      <c r="J31" s="32">
        <v>749785.21</v>
      </c>
      <c r="K31" s="35">
        <v>1074855.8500000001</v>
      </c>
      <c r="L31" s="35">
        <v>750000</v>
      </c>
      <c r="M31" s="35">
        <v>1100000</v>
      </c>
      <c r="N31" s="19">
        <f>F31+G31+H31+I31+J31+K31+L31+M31</f>
        <v>6183942.3399999999</v>
      </c>
      <c r="O31" s="9"/>
      <c r="P31" s="9"/>
      <c r="X31" s="3"/>
      <c r="Y31" s="3"/>
    </row>
    <row r="32" spans="1:26" x14ac:dyDescent="0.3">
      <c r="B32" s="14" t="s">
        <v>63</v>
      </c>
      <c r="C32" s="15">
        <v>0</v>
      </c>
      <c r="D32" s="16">
        <v>0</v>
      </c>
      <c r="E32" s="16"/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8">
        <v>0</v>
      </c>
      <c r="L32" s="18">
        <v>0</v>
      </c>
      <c r="M32" s="18">
        <v>0</v>
      </c>
      <c r="N32" s="19">
        <f>N39-D39</f>
        <v>195927.05289999954</v>
      </c>
      <c r="O32" s="9"/>
      <c r="P32" s="9"/>
      <c r="X32" s="3"/>
      <c r="Y32" s="3"/>
    </row>
    <row r="33" spans="1:27" x14ac:dyDescent="0.3">
      <c r="A33" s="30" t="s">
        <v>64</v>
      </c>
      <c r="B33" s="31" t="s">
        <v>65</v>
      </c>
      <c r="C33" s="32">
        <v>2685384.01</v>
      </c>
      <c r="D33" s="33">
        <v>2397099.27</v>
      </c>
      <c r="E33" s="33"/>
      <c r="F33" s="32">
        <v>429260.51</v>
      </c>
      <c r="G33" s="32">
        <v>213045.6</v>
      </c>
      <c r="H33" s="32">
        <v>647789.6</v>
      </c>
      <c r="I33" s="32">
        <v>-103302.74</v>
      </c>
      <c r="J33" s="32">
        <v>455857.22</v>
      </c>
      <c r="K33" s="35">
        <f>K23-K31</f>
        <v>86266.444000000134</v>
      </c>
      <c r="L33" s="35">
        <f>L23-L31</f>
        <v>511918.27289999975</v>
      </c>
      <c r="M33" s="35">
        <f>M23-M31</f>
        <v>352191.41999999993</v>
      </c>
      <c r="N33" s="35"/>
      <c r="O33" s="35"/>
      <c r="P33" s="35"/>
      <c r="Q33" s="36"/>
      <c r="R33" s="36"/>
      <c r="S33" s="36"/>
      <c r="T33" s="28"/>
      <c r="X33" s="3"/>
      <c r="Y33" s="3"/>
      <c r="Z33" s="28"/>
    </row>
    <row r="34" spans="1:27" x14ac:dyDescent="0.3">
      <c r="B34" s="14" t="s">
        <v>66</v>
      </c>
      <c r="C34" s="15">
        <v>2685384.01</v>
      </c>
      <c r="D34" s="16">
        <v>2397099.27</v>
      </c>
      <c r="E34" s="16"/>
      <c r="F34" s="15">
        <v>429260.5</v>
      </c>
      <c r="G34" s="15">
        <v>213045.61</v>
      </c>
      <c r="H34" s="15">
        <v>647789.6</v>
      </c>
      <c r="I34" s="15">
        <v>-103302.74</v>
      </c>
      <c r="J34" s="15">
        <v>455857.22</v>
      </c>
      <c r="K34" s="18">
        <v>86266.44</v>
      </c>
      <c r="L34" s="18">
        <f>L33</f>
        <v>511918.27289999975</v>
      </c>
      <c r="M34" s="18">
        <f>M33</f>
        <v>352191.41999999993</v>
      </c>
      <c r="N34" s="9"/>
      <c r="O34" s="9"/>
      <c r="P34" s="9"/>
      <c r="T34" s="28"/>
      <c r="X34" s="3"/>
      <c r="Y34" s="3"/>
      <c r="AA34" s="28"/>
    </row>
    <row r="35" spans="1:27" x14ac:dyDescent="0.3">
      <c r="A35" s="22" t="s">
        <v>67</v>
      </c>
      <c r="B35" s="23" t="s">
        <v>68</v>
      </c>
      <c r="C35" s="24">
        <v>0</v>
      </c>
      <c r="D35" s="25">
        <v>0</v>
      </c>
      <c r="E35" s="25"/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7">
        <v>0</v>
      </c>
      <c r="L35" s="27">
        <v>0</v>
      </c>
      <c r="M35" s="27">
        <v>0</v>
      </c>
      <c r="N35" s="19">
        <f>L8+M8</f>
        <v>715154.92</v>
      </c>
      <c r="O35" s="9"/>
      <c r="P35" s="9"/>
      <c r="X35" s="3"/>
      <c r="Y35" s="3"/>
    </row>
    <row r="36" spans="1:27" x14ac:dyDescent="0.3">
      <c r="A36" s="22" t="s">
        <v>69</v>
      </c>
      <c r="B36" s="23" t="s">
        <v>70</v>
      </c>
      <c r="C36" s="24">
        <v>0</v>
      </c>
      <c r="D36" s="25">
        <v>0</v>
      </c>
      <c r="E36" s="25"/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7">
        <v>0</v>
      </c>
      <c r="L36" s="27">
        <v>0</v>
      </c>
      <c r="M36" s="27">
        <v>0</v>
      </c>
      <c r="N36" s="9"/>
      <c r="O36" s="9"/>
      <c r="P36" s="9"/>
    </row>
    <row r="37" spans="1:27" x14ac:dyDescent="0.3">
      <c r="A37" s="22" t="s">
        <v>71</v>
      </c>
      <c r="B37" s="23" t="s">
        <v>72</v>
      </c>
      <c r="C37" s="24">
        <v>0</v>
      </c>
      <c r="D37" s="25">
        <v>0</v>
      </c>
      <c r="E37" s="2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7">
        <v>0</v>
      </c>
      <c r="L37" s="27">
        <v>0</v>
      </c>
      <c r="M37" s="27">
        <v>0</v>
      </c>
      <c r="N37" s="19">
        <f>L39+M39</f>
        <v>864109.69289999967</v>
      </c>
      <c r="O37" s="9"/>
      <c r="P37" s="9"/>
    </row>
    <row r="38" spans="1:27" x14ac:dyDescent="0.3">
      <c r="A38" s="22" t="s">
        <v>73</v>
      </c>
      <c r="B38" s="23" t="s">
        <v>74</v>
      </c>
      <c r="C38" s="24">
        <v>0</v>
      </c>
      <c r="D38" s="25">
        <v>0</v>
      </c>
      <c r="E38" s="25"/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7">
        <v>0</v>
      </c>
      <c r="L38" s="27">
        <v>0</v>
      </c>
      <c r="M38" s="27">
        <v>0</v>
      </c>
      <c r="N38" s="19">
        <f>N37-N35</f>
        <v>148954.77289999963</v>
      </c>
      <c r="O38" s="9"/>
      <c r="P38" s="9"/>
    </row>
    <row r="39" spans="1:27" x14ac:dyDescent="0.3">
      <c r="A39" s="22" t="s">
        <v>75</v>
      </c>
      <c r="B39" s="23" t="s">
        <v>76</v>
      </c>
      <c r="C39" s="24">
        <v>2685384.01</v>
      </c>
      <c r="D39" s="25">
        <v>2397099.27</v>
      </c>
      <c r="E39" s="25"/>
      <c r="F39" s="24">
        <v>429260.5</v>
      </c>
      <c r="G39" s="24">
        <v>213045.61</v>
      </c>
      <c r="H39" s="24">
        <v>647789.6</v>
      </c>
      <c r="I39" s="37">
        <v>-103302.74</v>
      </c>
      <c r="J39" s="37">
        <v>455857.22</v>
      </c>
      <c r="K39" s="38">
        <v>86266.44</v>
      </c>
      <c r="L39" s="38">
        <f>L34</f>
        <v>511918.27289999975</v>
      </c>
      <c r="M39" s="38">
        <f>M34</f>
        <v>352191.41999999993</v>
      </c>
      <c r="N39" s="19">
        <f>F39+G39+H39+I39+J39+K39+L39+M39</f>
        <v>2593026.3228999996</v>
      </c>
      <c r="O39" s="19">
        <f>D39-N39</f>
        <v>-195927.05289999954</v>
      </c>
      <c r="P39" s="9"/>
      <c r="T39" s="28"/>
    </row>
    <row r="40" spans="1:27" x14ac:dyDescent="0.3">
      <c r="A40" s="30" t="s">
        <v>77</v>
      </c>
      <c r="B40" s="31" t="s">
        <v>33</v>
      </c>
      <c r="C40" s="32">
        <v>2685384.01</v>
      </c>
      <c r="D40" s="33">
        <v>2397099.27</v>
      </c>
      <c r="E40" s="33"/>
      <c r="F40" s="32">
        <v>429260.5</v>
      </c>
      <c r="G40" s="32">
        <v>213045.61</v>
      </c>
      <c r="H40" s="32">
        <v>647789.6</v>
      </c>
      <c r="I40" s="32">
        <v>-103302.74</v>
      </c>
      <c r="J40" s="32">
        <v>455857.22</v>
      </c>
      <c r="K40" s="35">
        <f>SUM(K35:K39)</f>
        <v>86266.44</v>
      </c>
      <c r="L40" s="35">
        <f t="shared" ref="L40:M40" si="8">SUM(L35:L39)</f>
        <v>511918.27289999975</v>
      </c>
      <c r="M40" s="35">
        <f t="shared" si="8"/>
        <v>352191.41999999993</v>
      </c>
      <c r="N40" s="9"/>
      <c r="O40" s="9"/>
      <c r="P40" s="9"/>
    </row>
    <row r="41" spans="1:27" x14ac:dyDescent="0.3">
      <c r="B41" s="14" t="s">
        <v>78</v>
      </c>
      <c r="C41" s="15">
        <v>0</v>
      </c>
      <c r="D41" s="16">
        <v>0</v>
      </c>
      <c r="E41" s="16"/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8">
        <v>0</v>
      </c>
      <c r="L41" s="18">
        <v>0</v>
      </c>
      <c r="M41" s="18">
        <v>0</v>
      </c>
      <c r="N41" s="19"/>
      <c r="O41" s="9"/>
      <c r="P41" s="9"/>
    </row>
    <row r="42" spans="1:27" x14ac:dyDescent="0.3">
      <c r="A42" s="30" t="s">
        <v>79</v>
      </c>
      <c r="B42" s="31" t="s">
        <v>78</v>
      </c>
      <c r="C42" s="32">
        <v>18190768.010000002</v>
      </c>
      <c r="D42" s="33">
        <v>17162083.219999999</v>
      </c>
      <c r="E42" s="33"/>
      <c r="F42" s="32">
        <v>1062934.74</v>
      </c>
      <c r="G42" s="32">
        <v>1707016.29</v>
      </c>
      <c r="H42" s="32">
        <v>2520025.6</v>
      </c>
      <c r="I42" s="32">
        <v>2102211.86</v>
      </c>
      <c r="J42" s="32">
        <v>2411284.86</v>
      </c>
      <c r="K42" s="35">
        <f>K23+K31+K33</f>
        <v>2322244.5880000005</v>
      </c>
      <c r="L42" s="35">
        <f t="shared" ref="L42:M42" si="9">L23+L31+L33</f>
        <v>2523836.5457999995</v>
      </c>
      <c r="M42" s="35">
        <f t="shared" si="9"/>
        <v>2904382.84</v>
      </c>
      <c r="N42" s="35"/>
      <c r="O42" s="35"/>
      <c r="P42" s="35"/>
      <c r="Q42" s="36"/>
      <c r="R42" s="36"/>
      <c r="S42" s="36"/>
      <c r="T42" s="21"/>
    </row>
    <row r="43" spans="1:27" x14ac:dyDescent="0.3">
      <c r="K43" s="9"/>
      <c r="L43" s="39"/>
      <c r="M43" s="39"/>
      <c r="N43" s="9"/>
      <c r="O43" s="9"/>
      <c r="P43" s="9"/>
    </row>
    <row r="44" spans="1:27" x14ac:dyDescent="0.3">
      <c r="K44" s="9"/>
      <c r="L44" s="39"/>
      <c r="M44" s="39"/>
      <c r="N44" s="9"/>
      <c r="O44" s="9"/>
      <c r="P44" s="9"/>
    </row>
    <row r="45" spans="1:27" x14ac:dyDescent="0.3">
      <c r="K45" s="9"/>
      <c r="L45" s="39"/>
      <c r="M45" s="39"/>
      <c r="N45" s="9"/>
      <c r="O45" s="9"/>
      <c r="P45" s="9"/>
    </row>
    <row r="46" spans="1:27" x14ac:dyDescent="0.3">
      <c r="K46" s="9"/>
      <c r="L46" s="39"/>
      <c r="M46" s="39"/>
      <c r="N46" s="9"/>
      <c r="O46" s="9"/>
      <c r="P46" s="9"/>
    </row>
    <row r="47" spans="1:27" x14ac:dyDescent="0.3">
      <c r="K47" s="9"/>
      <c r="L47" s="39"/>
      <c r="M47" s="39"/>
      <c r="N47" s="9"/>
      <c r="O47" s="9"/>
      <c r="P47" s="9"/>
    </row>
  </sheetData>
  <pageMargins left="0.7" right="0.7" top="0.75" bottom="0.75" header="0.3" footer="0.3"/>
  <pageSetup paperSize="8" orientation="landscape" r:id="rId1"/>
  <headerFooter>
    <oddHeader>&amp;LIkke akkumuleret budgetforslag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F7ED-B407-44AA-AB14-34444EC9A826}">
  <dimension ref="A1:AG43"/>
  <sheetViews>
    <sheetView workbookViewId="0">
      <selection activeCell="A3" sqref="A3:P12"/>
    </sheetView>
  </sheetViews>
  <sheetFormatPr defaultColWidth="9.109375" defaultRowHeight="14.4" x14ac:dyDescent="0.3"/>
  <cols>
    <col min="1" max="1" width="5" style="1" customWidth="1"/>
    <col min="2" max="2" width="40" style="1" customWidth="1"/>
    <col min="3" max="3" width="15" style="1" customWidth="1"/>
    <col min="4" max="5" width="15" style="2" customWidth="1"/>
    <col min="6" max="10" width="15" style="1" hidden="1" customWidth="1"/>
    <col min="11" max="11" width="15" style="1" customWidth="1"/>
    <col min="12" max="13" width="15" customWidth="1"/>
    <col min="14" max="14" width="12.6640625" style="1" bestFit="1" customWidth="1"/>
    <col min="15" max="15" width="12.44140625" style="1" bestFit="1" customWidth="1"/>
    <col min="16" max="17" width="12.44140625" style="1" customWidth="1"/>
    <col min="18" max="18" width="14.6640625" style="3" customWidth="1"/>
    <col min="19" max="19" width="13.33203125" style="3" bestFit="1" customWidth="1"/>
    <col min="20" max="20" width="17" style="1" bestFit="1" customWidth="1"/>
    <col min="21" max="21" width="14.44140625" style="1" bestFit="1" customWidth="1"/>
    <col min="22" max="22" width="11.5546875" style="3" bestFit="1" customWidth="1"/>
    <col min="23" max="23" width="16" style="1" bestFit="1" customWidth="1"/>
    <col min="24" max="25" width="13.33203125" style="1" bestFit="1" customWidth="1"/>
    <col min="26" max="26" width="24.33203125" style="1" customWidth="1"/>
    <col min="27" max="27" width="14.44140625" style="1" bestFit="1" customWidth="1"/>
    <col min="28" max="28" width="16" style="1" bestFit="1" customWidth="1"/>
    <col min="29" max="30" width="16.44140625" style="1" customWidth="1"/>
    <col min="31" max="31" width="14.6640625" style="1" customWidth="1"/>
    <col min="32" max="32" width="13.44140625" style="1" bestFit="1" customWidth="1"/>
    <col min="33" max="33" width="14.44140625" style="1" bestFit="1" customWidth="1"/>
    <col min="34" max="16384" width="9.109375" style="1"/>
  </cols>
  <sheetData>
    <row r="1" spans="1:33" x14ac:dyDescent="0.3">
      <c r="B1" s="1" t="s">
        <v>0</v>
      </c>
      <c r="C1" s="1" t="s">
        <v>1</v>
      </c>
      <c r="R1" s="1"/>
      <c r="S1" s="1"/>
    </row>
    <row r="2" spans="1:33" x14ac:dyDescent="0.3">
      <c r="B2" s="1" t="s">
        <v>2</v>
      </c>
      <c r="C2" s="1" t="s">
        <v>3</v>
      </c>
      <c r="R2" s="1"/>
      <c r="S2" s="1"/>
    </row>
    <row r="3" spans="1:33" ht="46.8" x14ac:dyDescent="0.3">
      <c r="A3" s="4" t="s">
        <v>4</v>
      </c>
      <c r="B3" s="5" t="s">
        <v>5</v>
      </c>
      <c r="C3" s="4" t="s">
        <v>6</v>
      </c>
      <c r="D3" s="6" t="s">
        <v>7</v>
      </c>
      <c r="E3" s="6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7" t="s">
        <v>14</v>
      </c>
      <c r="L3" s="8" t="s">
        <v>15</v>
      </c>
      <c r="M3" s="8" t="s">
        <v>16</v>
      </c>
      <c r="N3" s="9" t="s">
        <v>17</v>
      </c>
      <c r="O3" s="1" t="s">
        <v>80</v>
      </c>
      <c r="P3" s="1" t="s">
        <v>81</v>
      </c>
      <c r="R3" s="1"/>
      <c r="S3" s="1"/>
    </row>
    <row r="4" spans="1:33" ht="15.6" x14ac:dyDescent="0.3">
      <c r="B4" s="10" t="s">
        <v>19</v>
      </c>
      <c r="C4" s="10" t="s">
        <v>20</v>
      </c>
      <c r="D4" s="11" t="s">
        <v>20</v>
      </c>
      <c r="E4" s="11"/>
      <c r="F4" s="10" t="s">
        <v>20</v>
      </c>
      <c r="G4" s="10" t="s">
        <v>20</v>
      </c>
      <c r="H4" s="10" t="s">
        <v>20</v>
      </c>
      <c r="I4" s="10" t="s">
        <v>20</v>
      </c>
      <c r="J4" s="10" t="s">
        <v>20</v>
      </c>
      <c r="K4" s="12" t="s">
        <v>20</v>
      </c>
      <c r="L4" s="13" t="s">
        <v>20</v>
      </c>
      <c r="M4" s="13" t="s">
        <v>20</v>
      </c>
      <c r="N4" s="9"/>
      <c r="R4" s="1"/>
      <c r="S4" s="1"/>
    </row>
    <row r="5" spans="1:33" x14ac:dyDescent="0.3">
      <c r="B5" s="14" t="s">
        <v>21</v>
      </c>
      <c r="C5" s="15">
        <v>11780768.01</v>
      </c>
      <c r="D5" s="16">
        <v>10978140.880000001</v>
      </c>
      <c r="E5" s="16">
        <v>10978140.880000001</v>
      </c>
      <c r="F5" s="15">
        <v>960727.88</v>
      </c>
      <c r="G5" s="15">
        <v>1066553.74</v>
      </c>
      <c r="H5" s="15">
        <v>1907802.4</v>
      </c>
      <c r="I5" s="15">
        <v>947803.19</v>
      </c>
      <c r="J5" s="15">
        <v>1661499.65</v>
      </c>
      <c r="K5" s="18">
        <f>K12</f>
        <v>1247388.7380000001</v>
      </c>
      <c r="L5" s="18">
        <f>L12</f>
        <v>1607949.3137999999</v>
      </c>
      <c r="M5" s="18">
        <f t="shared" ref="M5" si="0">M12</f>
        <v>1710670.0719999999</v>
      </c>
      <c r="N5" s="19">
        <f>SUM(F5:M5)</f>
        <v>11110394.9838</v>
      </c>
      <c r="O5" s="20">
        <f>D5-N5</f>
        <v>-132254.10379999876</v>
      </c>
      <c r="P5" s="20">
        <f>O5-O11</f>
        <v>-112079.7499999986</v>
      </c>
      <c r="Q5" s="21"/>
      <c r="R5" s="21"/>
      <c r="S5" s="21"/>
      <c r="T5" s="21"/>
    </row>
    <row r="6" spans="1:33" ht="16.5" customHeight="1" x14ac:dyDescent="0.3">
      <c r="A6" s="22" t="s">
        <v>22</v>
      </c>
      <c r="B6" s="23" t="s">
        <v>23</v>
      </c>
      <c r="C6" s="24">
        <v>9158732.6500000004</v>
      </c>
      <c r="D6" s="25">
        <v>8594205.5399999991</v>
      </c>
      <c r="E6" s="25">
        <f>D6+220000</f>
        <v>8814205.5399999991</v>
      </c>
      <c r="F6" s="24">
        <v>806831.17</v>
      </c>
      <c r="G6" s="24">
        <v>892819.1</v>
      </c>
      <c r="H6" s="24">
        <v>1545776.7</v>
      </c>
      <c r="I6" s="24">
        <v>780308.04</v>
      </c>
      <c r="J6" s="24">
        <v>1348470.53</v>
      </c>
      <c r="K6" s="27">
        <v>1020421.5</v>
      </c>
      <c r="L6" s="27">
        <f>L7+L8</f>
        <v>1292668.9099999999</v>
      </c>
      <c r="M6" s="27">
        <f>M7+M8</f>
        <v>1238989.3400000001</v>
      </c>
      <c r="N6" s="19">
        <f>SUM(F6:M6)</f>
        <v>8926285.290000001</v>
      </c>
      <c r="O6" s="20">
        <f>D6-N6</f>
        <v>-332079.75000000186</v>
      </c>
      <c r="P6" s="21"/>
      <c r="Q6" s="42"/>
      <c r="R6" s="21"/>
      <c r="S6" s="21"/>
      <c r="T6" s="21"/>
      <c r="W6" s="28"/>
      <c r="X6" s="3"/>
      <c r="Y6" s="3"/>
      <c r="Z6" s="28"/>
      <c r="AA6" s="28"/>
      <c r="AB6" s="28"/>
      <c r="AC6" s="28"/>
      <c r="AD6" s="28"/>
    </row>
    <row r="7" spans="1:33" ht="16.5" customHeight="1" x14ac:dyDescent="0.3">
      <c r="A7" s="22"/>
      <c r="B7" s="23" t="s">
        <v>24</v>
      </c>
      <c r="C7" s="24"/>
      <c r="D7" s="25">
        <f>D6-D8</f>
        <v>6197106.2699999996</v>
      </c>
      <c r="E7" s="25">
        <f>E6-E8</f>
        <v>6417106.2699999996</v>
      </c>
      <c r="F7" s="29">
        <f>F6-F8</f>
        <v>627291.07000000007</v>
      </c>
      <c r="G7" s="29">
        <f t="shared" ref="G7:J7" si="1">G6-G8</f>
        <v>565466.21</v>
      </c>
      <c r="H7" s="29">
        <f t="shared" si="1"/>
        <v>958110.25</v>
      </c>
      <c r="I7" s="29">
        <f t="shared" si="1"/>
        <v>627583.24</v>
      </c>
      <c r="J7" s="29">
        <f t="shared" si="1"/>
        <v>994342.88</v>
      </c>
      <c r="K7" s="27">
        <f>K6-K8</f>
        <v>939889.04</v>
      </c>
      <c r="L7" s="27">
        <v>935091.45</v>
      </c>
      <c r="M7" s="27">
        <f>881411.88</f>
        <v>881411.88</v>
      </c>
      <c r="N7" s="19">
        <f>SUM(F7:J7)+K7+L7+M7</f>
        <v>6529186.0200000005</v>
      </c>
      <c r="O7" s="20">
        <f t="shared" ref="O7:O12" si="2">D7-N7</f>
        <v>-332079.75000000093</v>
      </c>
      <c r="P7" s="21"/>
      <c r="R7" s="21"/>
      <c r="S7" s="21"/>
      <c r="T7" s="21"/>
      <c r="X7" s="3"/>
      <c r="Y7" s="3"/>
      <c r="AB7" s="3"/>
      <c r="AC7" s="3"/>
      <c r="AE7" s="28"/>
      <c r="AF7" s="28">
        <f>AC7-Y7</f>
        <v>0</v>
      </c>
      <c r="AG7" s="28">
        <f>SUM(AE7:AF7)</f>
        <v>0</v>
      </c>
    </row>
    <row r="8" spans="1:33" ht="16.5" customHeight="1" x14ac:dyDescent="0.3">
      <c r="A8" s="22"/>
      <c r="B8" s="23" t="s">
        <v>25</v>
      </c>
      <c r="C8" s="24"/>
      <c r="D8" s="25">
        <v>2397099.27</v>
      </c>
      <c r="E8" s="25">
        <v>2397099.27</v>
      </c>
      <c r="F8" s="29">
        <v>179540.1</v>
      </c>
      <c r="G8" s="29">
        <v>327352.89</v>
      </c>
      <c r="H8" s="29">
        <v>587666.44999999995</v>
      </c>
      <c r="I8" s="29">
        <v>152724.79999999999</v>
      </c>
      <c r="J8" s="29">
        <v>354127.65</v>
      </c>
      <c r="K8" s="27">
        <v>80532.460000000006</v>
      </c>
      <c r="L8" s="27">
        <v>357577.46</v>
      </c>
      <c r="M8" s="27">
        <v>357577.46</v>
      </c>
      <c r="N8" s="19">
        <f t="shared" ref="N7:N12" si="3">SUM(F8:J8)+K8+L8+M8</f>
        <v>2397099.27</v>
      </c>
      <c r="O8" s="19">
        <f t="shared" si="2"/>
        <v>0</v>
      </c>
      <c r="P8" s="21"/>
      <c r="Q8" s="21"/>
      <c r="R8" s="21"/>
      <c r="S8" s="21"/>
      <c r="T8" s="21"/>
      <c r="X8" s="3"/>
      <c r="Y8" s="3"/>
      <c r="AB8" s="3"/>
      <c r="AC8" s="3"/>
      <c r="AG8" s="28">
        <f>AG7+AA6</f>
        <v>0</v>
      </c>
    </row>
    <row r="9" spans="1:33" x14ac:dyDescent="0.3">
      <c r="A9" s="22" t="s">
        <v>26</v>
      </c>
      <c r="B9" s="23" t="s">
        <v>27</v>
      </c>
      <c r="C9" s="24">
        <v>598470.39</v>
      </c>
      <c r="D9" s="25">
        <v>532805.02</v>
      </c>
      <c r="E9" s="25">
        <f>D9-220000</f>
        <v>312805.02</v>
      </c>
      <c r="F9" s="24">
        <v>0</v>
      </c>
      <c r="G9" s="24">
        <v>2500</v>
      </c>
      <c r="H9" s="24">
        <v>41640</v>
      </c>
      <c r="I9" s="24">
        <v>6000</v>
      </c>
      <c r="J9" s="24">
        <v>42665.02</v>
      </c>
      <c r="K9" s="27">
        <v>19417.599999999999</v>
      </c>
      <c r="L9" s="27">
        <v>50000</v>
      </c>
      <c r="M9" s="27">
        <v>150582.39999999999</v>
      </c>
      <c r="N9" s="19">
        <f>SUM(F9:J9)+K9+L9+M9</f>
        <v>312805.02</v>
      </c>
      <c r="O9" s="19">
        <f t="shared" si="2"/>
        <v>220000</v>
      </c>
      <c r="R9" s="21"/>
      <c r="S9" s="21"/>
      <c r="T9" s="21"/>
      <c r="W9" s="28"/>
      <c r="X9" s="3"/>
      <c r="Y9" s="3"/>
      <c r="Z9" s="28"/>
      <c r="AA9" s="28"/>
    </row>
    <row r="10" spans="1:33" x14ac:dyDescent="0.3">
      <c r="A10" s="22" t="s">
        <v>28</v>
      </c>
      <c r="B10" s="23" t="s">
        <v>29</v>
      </c>
      <c r="C10" s="24">
        <v>226498.66</v>
      </c>
      <c r="D10" s="25">
        <v>176498.66</v>
      </c>
      <c r="E10" s="25">
        <v>176498.66</v>
      </c>
      <c r="F10" s="24">
        <v>7345</v>
      </c>
      <c r="G10" s="24">
        <v>8540</v>
      </c>
      <c r="H10" s="24">
        <v>29365</v>
      </c>
      <c r="I10" s="24">
        <v>16915</v>
      </c>
      <c r="J10" s="24">
        <v>16915</v>
      </c>
      <c r="K10" s="27">
        <v>17270</v>
      </c>
      <c r="L10" s="27">
        <v>20000</v>
      </c>
      <c r="M10" s="27">
        <v>60148.66</v>
      </c>
      <c r="N10" s="19">
        <f t="shared" si="3"/>
        <v>176498.66</v>
      </c>
      <c r="O10" s="19">
        <f t="shared" si="2"/>
        <v>0</v>
      </c>
      <c r="P10" s="21"/>
      <c r="Q10" s="21"/>
      <c r="R10" s="21"/>
      <c r="S10" s="21"/>
      <c r="T10" s="21"/>
      <c r="X10" s="3"/>
      <c r="Y10" s="3"/>
      <c r="Z10" s="28"/>
    </row>
    <row r="11" spans="1:33" x14ac:dyDescent="0.3">
      <c r="A11" s="22" t="s">
        <v>30</v>
      </c>
      <c r="B11" s="23" t="s">
        <v>31</v>
      </c>
      <c r="C11" s="24">
        <v>1797066.31</v>
      </c>
      <c r="D11" s="25">
        <v>1674631.66</v>
      </c>
      <c r="E11" s="25">
        <f>(E6+E9+E10)*18%</f>
        <v>1674631.6595999997</v>
      </c>
      <c r="F11" s="24">
        <v>146551.71</v>
      </c>
      <c r="G11" s="24">
        <v>162694.64000000001</v>
      </c>
      <c r="H11" s="24">
        <v>291020.7</v>
      </c>
      <c r="I11" s="24">
        <v>144580.15</v>
      </c>
      <c r="J11" s="24">
        <v>253449.1</v>
      </c>
      <c r="K11" s="27">
        <f>SUM(K6+K9+K10)*18%</f>
        <v>190279.63800000001</v>
      </c>
      <c r="L11" s="27">
        <f>SUM(L6+L9+L10)*18%</f>
        <v>245280.40379999997</v>
      </c>
      <c r="M11" s="27">
        <f>SUM(M6+M9+M10)*18%</f>
        <v>260949.67199999996</v>
      </c>
      <c r="N11" s="19">
        <f t="shared" si="3"/>
        <v>1694806.0138000001</v>
      </c>
      <c r="O11" s="20">
        <f t="shared" si="2"/>
        <v>-20174.353800000157</v>
      </c>
      <c r="P11" s="21"/>
      <c r="Q11" s="21"/>
      <c r="R11" s="21"/>
      <c r="S11" s="21"/>
      <c r="T11" s="21"/>
      <c r="X11" s="3"/>
      <c r="Y11" s="3"/>
      <c r="Z11" s="28"/>
    </row>
    <row r="12" spans="1:33" x14ac:dyDescent="0.3">
      <c r="A12" s="30" t="s">
        <v>32</v>
      </c>
      <c r="B12" s="31" t="s">
        <v>33</v>
      </c>
      <c r="C12" s="32">
        <v>11780768.01</v>
      </c>
      <c r="D12" s="33">
        <v>10978140.880000001</v>
      </c>
      <c r="E12" s="33">
        <f>E6+E9+E10+E11</f>
        <v>10978140.879599998</v>
      </c>
      <c r="F12" s="32">
        <v>960727.88</v>
      </c>
      <c r="G12" s="32">
        <v>1066553.74</v>
      </c>
      <c r="H12" s="32">
        <v>1907802.4</v>
      </c>
      <c r="I12" s="32">
        <v>947803.19</v>
      </c>
      <c r="J12" s="32">
        <v>1661499.65</v>
      </c>
      <c r="K12" s="35">
        <f>K6+K9+K10+K11</f>
        <v>1247388.7380000001</v>
      </c>
      <c r="L12" s="35">
        <f>L6+L9+L10+L11</f>
        <v>1607949.3137999999</v>
      </c>
      <c r="M12" s="35">
        <f>M6+M9+M10+M11</f>
        <v>1710670.0719999999</v>
      </c>
      <c r="N12" s="19">
        <f t="shared" si="3"/>
        <v>11110394.9838</v>
      </c>
      <c r="O12" s="20">
        <f t="shared" si="2"/>
        <v>-132254.10379999876</v>
      </c>
      <c r="P12" s="21"/>
      <c r="Q12" s="21"/>
      <c r="R12" s="21"/>
      <c r="S12" s="21"/>
      <c r="T12" s="21"/>
      <c r="X12" s="3"/>
      <c r="Y12" s="3"/>
      <c r="Z12" s="28"/>
    </row>
    <row r="13" spans="1:33" x14ac:dyDescent="0.3">
      <c r="B13" s="14" t="s">
        <v>34</v>
      </c>
      <c r="C13" s="15">
        <v>0</v>
      </c>
      <c r="D13" s="16">
        <v>0</v>
      </c>
      <c r="E13" s="16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8">
        <v>0</v>
      </c>
      <c r="L13" s="18">
        <v>0</v>
      </c>
      <c r="M13" s="18">
        <v>0</v>
      </c>
      <c r="N13" s="9"/>
      <c r="R13" s="1"/>
      <c r="S13" s="1"/>
      <c r="X13" s="3"/>
      <c r="Y13" s="3"/>
    </row>
    <row r="14" spans="1:33" x14ac:dyDescent="0.3">
      <c r="B14" s="31" t="s">
        <v>35</v>
      </c>
      <c r="C14" s="32">
        <v>11780768.01</v>
      </c>
      <c r="D14" s="33">
        <v>10978140.880000001</v>
      </c>
      <c r="E14" s="33">
        <f>E12</f>
        <v>10978140.879599998</v>
      </c>
      <c r="F14" s="32">
        <v>960727.88</v>
      </c>
      <c r="G14" s="32">
        <v>1066553.74</v>
      </c>
      <c r="H14" s="32">
        <v>1907802.4</v>
      </c>
      <c r="I14" s="32">
        <v>947803.19</v>
      </c>
      <c r="J14" s="32">
        <v>1661499.65</v>
      </c>
      <c r="K14" s="35">
        <f>K12</f>
        <v>1247388.7380000001</v>
      </c>
      <c r="L14" s="35">
        <f>L12</f>
        <v>1607949.3137999999</v>
      </c>
      <c r="M14" s="35">
        <f>M12</f>
        <v>1710670.0719999999</v>
      </c>
      <c r="N14" s="35">
        <f>N12</f>
        <v>11110394.9838</v>
      </c>
      <c r="O14" s="40"/>
      <c r="P14" s="40"/>
      <c r="R14" s="1"/>
      <c r="S14" s="1"/>
      <c r="X14" s="3"/>
      <c r="Y14" s="3"/>
    </row>
    <row r="15" spans="1:33" x14ac:dyDescent="0.3">
      <c r="B15" s="14" t="s">
        <v>36</v>
      </c>
      <c r="C15" s="15">
        <v>6410000</v>
      </c>
      <c r="D15" s="16">
        <v>6183942.3399999999</v>
      </c>
      <c r="E15" s="16">
        <v>6183942.3399999999</v>
      </c>
      <c r="F15" s="15">
        <v>102206.87</v>
      </c>
      <c r="G15" s="15">
        <v>640462.54</v>
      </c>
      <c r="H15" s="15">
        <v>612223.19999999995</v>
      </c>
      <c r="I15" s="15">
        <v>1154408.67</v>
      </c>
      <c r="J15" s="15">
        <v>749785.21</v>
      </c>
      <c r="K15" s="18">
        <f>K17</f>
        <v>1074855.8500000001</v>
      </c>
      <c r="L15" s="18">
        <f>L16</f>
        <v>750000</v>
      </c>
      <c r="M15" s="18">
        <f>M16</f>
        <v>1100000</v>
      </c>
      <c r="N15" s="9"/>
      <c r="R15" s="1"/>
      <c r="S15" s="1"/>
      <c r="X15" s="3"/>
      <c r="Y15" s="3"/>
    </row>
    <row r="16" spans="1:33" x14ac:dyDescent="0.3">
      <c r="A16" s="22" t="s">
        <v>37</v>
      </c>
      <c r="B16" s="23" t="s">
        <v>38</v>
      </c>
      <c r="C16" s="24">
        <v>6410000</v>
      </c>
      <c r="D16" s="25">
        <v>6183942.3399999999</v>
      </c>
      <c r="E16" s="25">
        <v>6183942.3399999999</v>
      </c>
      <c r="F16" s="24">
        <v>102206.87</v>
      </c>
      <c r="G16" s="24">
        <v>640462.54</v>
      </c>
      <c r="H16" s="24">
        <v>612223.19999999995</v>
      </c>
      <c r="I16" s="24">
        <v>1154408.67</v>
      </c>
      <c r="J16" s="24">
        <v>749785.21</v>
      </c>
      <c r="K16" s="27">
        <v>1074855.8500000001</v>
      </c>
      <c r="L16" s="27">
        <v>750000</v>
      </c>
      <c r="M16" s="27">
        <v>1100000</v>
      </c>
      <c r="N16" s="19">
        <f>F16+G16+H16+I16+J16+K16+L16+M16</f>
        <v>6183942.3399999999</v>
      </c>
      <c r="P16" s="21"/>
      <c r="R16" s="1"/>
      <c r="S16" s="1"/>
      <c r="X16" s="3"/>
      <c r="Y16" s="3"/>
    </row>
    <row r="17" spans="1:26" x14ac:dyDescent="0.3">
      <c r="A17" s="30" t="s">
        <v>39</v>
      </c>
      <c r="B17" s="31" t="s">
        <v>33</v>
      </c>
      <c r="C17" s="32">
        <v>6410000</v>
      </c>
      <c r="D17" s="33">
        <v>6183942.3399999999</v>
      </c>
      <c r="E17" s="33">
        <f>E16</f>
        <v>6183942.3399999999</v>
      </c>
      <c r="F17" s="32">
        <v>102206.87</v>
      </c>
      <c r="G17" s="32">
        <v>640462.54</v>
      </c>
      <c r="H17" s="32">
        <v>612223.19999999995</v>
      </c>
      <c r="I17" s="32">
        <v>1154408.67</v>
      </c>
      <c r="J17" s="32">
        <v>749785.21</v>
      </c>
      <c r="K17" s="35">
        <v>1074855.8500000001</v>
      </c>
      <c r="L17" s="35">
        <f>L16</f>
        <v>750000</v>
      </c>
      <c r="M17" s="35">
        <f>M16</f>
        <v>1100000</v>
      </c>
      <c r="N17" s="9"/>
      <c r="R17" s="1"/>
      <c r="S17" s="1"/>
      <c r="X17" s="3"/>
      <c r="Y17" s="3"/>
    </row>
    <row r="18" spans="1:26" x14ac:dyDescent="0.3">
      <c r="B18" s="14" t="s">
        <v>40</v>
      </c>
      <c r="C18" s="15">
        <v>0</v>
      </c>
      <c r="D18" s="16">
        <v>0</v>
      </c>
      <c r="E18" s="16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8">
        <v>0</v>
      </c>
      <c r="L18" s="18">
        <v>0</v>
      </c>
      <c r="M18" s="18">
        <v>0</v>
      </c>
      <c r="N18" s="19"/>
      <c r="R18" s="1"/>
      <c r="S18" s="1"/>
      <c r="X18" s="3"/>
      <c r="Y18" s="3"/>
    </row>
    <row r="19" spans="1:26" x14ac:dyDescent="0.3">
      <c r="A19" s="22" t="s">
        <v>41</v>
      </c>
      <c r="B19" s="23" t="s">
        <v>42</v>
      </c>
      <c r="C19" s="24">
        <v>0</v>
      </c>
      <c r="D19" s="25">
        <v>0</v>
      </c>
      <c r="E19" s="25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7">
        <v>0</v>
      </c>
      <c r="L19" s="27">
        <v>0</v>
      </c>
      <c r="M19" s="27">
        <v>0</v>
      </c>
      <c r="N19" s="19"/>
      <c r="R19" s="1"/>
      <c r="S19" s="1"/>
      <c r="X19" s="3"/>
      <c r="Y19" s="3"/>
    </row>
    <row r="20" spans="1:26" x14ac:dyDescent="0.3">
      <c r="A20" s="30" t="s">
        <v>43</v>
      </c>
      <c r="B20" s="31" t="s">
        <v>44</v>
      </c>
      <c r="C20" s="32">
        <v>18190768.010000002</v>
      </c>
      <c r="D20" s="33">
        <v>17162083.219999999</v>
      </c>
      <c r="E20" s="33">
        <f>E14+E17</f>
        <v>17162083.219599999</v>
      </c>
      <c r="F20" s="32">
        <v>1062934.75</v>
      </c>
      <c r="G20" s="32">
        <v>1707016.28</v>
      </c>
      <c r="H20" s="32">
        <v>2520025.6</v>
      </c>
      <c r="I20" s="32">
        <v>2102211.86</v>
      </c>
      <c r="J20" s="32">
        <v>2411284.86</v>
      </c>
      <c r="K20" s="35">
        <f>K14+K16</f>
        <v>2322244.5880000005</v>
      </c>
      <c r="L20" s="35">
        <f>L14+L16</f>
        <v>2357949.3137999997</v>
      </c>
      <c r="M20" s="35">
        <f t="shared" ref="M20:N20" si="4">M14+M16</f>
        <v>2810670.0719999997</v>
      </c>
      <c r="N20" s="35">
        <f t="shared" si="4"/>
        <v>17294337.323799998</v>
      </c>
      <c r="O20" s="21">
        <f>D20-N20</f>
        <v>-132254.10379999876</v>
      </c>
      <c r="R20" s="1"/>
      <c r="S20" s="1"/>
      <c r="X20" s="3"/>
      <c r="Y20" s="3"/>
    </row>
    <row r="21" spans="1:26" ht="15.6" x14ac:dyDescent="0.3">
      <c r="B21" s="10" t="s">
        <v>45</v>
      </c>
      <c r="C21" s="10" t="s">
        <v>20</v>
      </c>
      <c r="D21" s="11" t="s">
        <v>20</v>
      </c>
      <c r="E21" s="11"/>
      <c r="F21" s="10" t="s">
        <v>20</v>
      </c>
      <c r="G21" s="10" t="s">
        <v>20</v>
      </c>
      <c r="H21" s="10" t="s">
        <v>20</v>
      </c>
      <c r="I21" s="10" t="s">
        <v>20</v>
      </c>
      <c r="J21" s="10" t="s">
        <v>20</v>
      </c>
      <c r="K21" s="13" t="s">
        <v>20</v>
      </c>
      <c r="L21" s="13" t="s">
        <v>20</v>
      </c>
      <c r="M21" s="13" t="s">
        <v>20</v>
      </c>
      <c r="N21" s="9"/>
      <c r="X21" s="3"/>
      <c r="Y21" s="3"/>
    </row>
    <row r="22" spans="1:26" x14ac:dyDescent="0.3">
      <c r="B22" s="14" t="s">
        <v>46</v>
      </c>
      <c r="C22" s="15">
        <v>0</v>
      </c>
      <c r="D22" s="16">
        <v>0</v>
      </c>
      <c r="E22" s="16"/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8">
        <v>0</v>
      </c>
      <c r="L22" s="18">
        <v>0</v>
      </c>
      <c r="M22" s="18">
        <v>0</v>
      </c>
      <c r="N22" s="9"/>
      <c r="X22" s="3"/>
      <c r="Y22" s="3"/>
    </row>
    <row r="23" spans="1:26" x14ac:dyDescent="0.3">
      <c r="A23" s="30" t="s">
        <v>47</v>
      </c>
      <c r="B23" s="31" t="s">
        <v>48</v>
      </c>
      <c r="C23" s="32">
        <v>9095384</v>
      </c>
      <c r="D23" s="33">
        <v>8581041.6099999994</v>
      </c>
      <c r="E23" s="33">
        <f>E20/2</f>
        <v>8581041.6097999997</v>
      </c>
      <c r="F23" s="32">
        <v>531467.37</v>
      </c>
      <c r="G23" s="32">
        <v>853508.14</v>
      </c>
      <c r="H23" s="32">
        <v>1260012.8</v>
      </c>
      <c r="I23" s="32">
        <v>1051105.93</v>
      </c>
      <c r="J23" s="32">
        <v>1205642.43</v>
      </c>
      <c r="K23" s="35">
        <f>K20/2</f>
        <v>1161122.2940000002</v>
      </c>
      <c r="L23" s="35">
        <f t="shared" ref="L23:N23" si="5">L20/2</f>
        <v>1178974.6568999998</v>
      </c>
      <c r="M23" s="35">
        <f t="shared" si="5"/>
        <v>1405335.0359999998</v>
      </c>
      <c r="N23" s="35">
        <f t="shared" si="5"/>
        <v>8647168.6618999988</v>
      </c>
      <c r="O23" s="21">
        <f>D23-N23</f>
        <v>-66127.05189999938</v>
      </c>
      <c r="X23" s="3"/>
      <c r="Y23" s="3"/>
      <c r="Z23" s="28"/>
    </row>
    <row r="24" spans="1:26" x14ac:dyDescent="0.3">
      <c r="A24" s="30" t="s">
        <v>49</v>
      </c>
      <c r="B24" s="31" t="s">
        <v>50</v>
      </c>
      <c r="C24" s="32">
        <v>0</v>
      </c>
      <c r="D24" s="33">
        <v>0</v>
      </c>
      <c r="E24" s="41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5">
        <v>0</v>
      </c>
      <c r="L24" s="35">
        <v>0</v>
      </c>
      <c r="M24" s="35">
        <v>0</v>
      </c>
      <c r="N24" s="9"/>
      <c r="X24" s="3"/>
      <c r="Y24" s="3"/>
    </row>
    <row r="25" spans="1:26" x14ac:dyDescent="0.3">
      <c r="B25" s="14" t="s">
        <v>51</v>
      </c>
      <c r="C25" s="15">
        <v>6410000</v>
      </c>
      <c r="D25" s="16">
        <v>6183942.3399999999</v>
      </c>
      <c r="E25" s="16">
        <v>6183942.3399999999</v>
      </c>
      <c r="F25" s="15">
        <v>102206.87</v>
      </c>
      <c r="G25" s="15">
        <v>640462.54</v>
      </c>
      <c r="H25" s="15">
        <v>612223.19999999995</v>
      </c>
      <c r="I25" s="15">
        <v>1154408.67</v>
      </c>
      <c r="J25" s="15">
        <v>749785.21</v>
      </c>
      <c r="K25" s="18">
        <v>1074855.8500000001</v>
      </c>
      <c r="L25" s="18">
        <v>750000</v>
      </c>
      <c r="M25" s="18">
        <v>1100000</v>
      </c>
      <c r="N25" s="19">
        <f>F25+G25+H25+I25+J25+K25+L25+M25</f>
        <v>6183942.3399999999</v>
      </c>
      <c r="X25" s="3"/>
      <c r="Y25" s="3"/>
    </row>
    <row r="26" spans="1:26" x14ac:dyDescent="0.3">
      <c r="A26" s="22" t="s">
        <v>52</v>
      </c>
      <c r="B26" s="23" t="s">
        <v>53</v>
      </c>
      <c r="C26" s="24">
        <v>6410000</v>
      </c>
      <c r="D26" s="25">
        <v>6169270.8099999996</v>
      </c>
      <c r="E26" s="25">
        <v>6169270.8099999996</v>
      </c>
      <c r="F26" s="24">
        <v>102206.87</v>
      </c>
      <c r="G26" s="24">
        <v>640462.54</v>
      </c>
      <c r="H26" s="24">
        <v>597551.67000000004</v>
      </c>
      <c r="I26" s="24">
        <v>1154408.67</v>
      </c>
      <c r="J26" s="24">
        <v>749785.21</v>
      </c>
      <c r="K26" s="27">
        <v>1074855.8500000001</v>
      </c>
      <c r="L26" s="27">
        <v>750000</v>
      </c>
      <c r="M26" s="27">
        <v>1100000</v>
      </c>
      <c r="N26" s="19">
        <f>F26+G26+H26+I26+J26+K26+L26+M26</f>
        <v>6169270.8100000005</v>
      </c>
      <c r="X26" s="3"/>
      <c r="Y26" s="3"/>
    </row>
    <row r="27" spans="1:26" x14ac:dyDescent="0.3">
      <c r="A27" s="22" t="s">
        <v>54</v>
      </c>
      <c r="B27" s="23" t="s">
        <v>55</v>
      </c>
      <c r="C27" s="24">
        <v>0</v>
      </c>
      <c r="D27" s="25">
        <v>0</v>
      </c>
      <c r="E27" s="25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7">
        <v>0</v>
      </c>
      <c r="L27" s="27">
        <v>0</v>
      </c>
      <c r="M27" s="27">
        <v>0</v>
      </c>
      <c r="N27" s="9"/>
      <c r="X27" s="3"/>
      <c r="Y27" s="3"/>
    </row>
    <row r="28" spans="1:26" x14ac:dyDescent="0.3">
      <c r="A28" s="22" t="s">
        <v>56</v>
      </c>
      <c r="B28" s="23" t="s">
        <v>57</v>
      </c>
      <c r="C28" s="24">
        <v>0</v>
      </c>
      <c r="D28" s="25">
        <v>14671.53</v>
      </c>
      <c r="E28" s="25">
        <v>14671.53</v>
      </c>
      <c r="F28" s="25">
        <v>14671.53</v>
      </c>
      <c r="G28" s="25">
        <v>14671.53</v>
      </c>
      <c r="H28" s="25">
        <v>14671.53</v>
      </c>
      <c r="I28" s="25">
        <v>14671.53</v>
      </c>
      <c r="J28" s="25">
        <v>14671.53</v>
      </c>
      <c r="K28" s="27">
        <v>0</v>
      </c>
      <c r="L28" s="27">
        <v>0</v>
      </c>
      <c r="M28" s="27">
        <v>0</v>
      </c>
      <c r="N28" s="9"/>
      <c r="X28" s="3"/>
      <c r="Y28" s="3"/>
    </row>
    <row r="29" spans="1:26" x14ac:dyDescent="0.3">
      <c r="A29" s="22" t="s">
        <v>58</v>
      </c>
      <c r="B29" s="23" t="s">
        <v>59</v>
      </c>
      <c r="C29" s="24">
        <v>0</v>
      </c>
      <c r="D29" s="25">
        <v>0</v>
      </c>
      <c r="E29" s="25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7">
        <v>0</v>
      </c>
      <c r="L29" s="27">
        <v>0</v>
      </c>
      <c r="M29" s="27">
        <v>0</v>
      </c>
      <c r="N29" s="9"/>
      <c r="X29" s="3"/>
      <c r="Y29" s="3"/>
    </row>
    <row r="30" spans="1:26" x14ac:dyDescent="0.3">
      <c r="A30" s="22" t="s">
        <v>60</v>
      </c>
      <c r="B30" s="23" t="s">
        <v>61</v>
      </c>
      <c r="C30" s="24">
        <v>0</v>
      </c>
      <c r="D30" s="25">
        <v>0</v>
      </c>
      <c r="E30" s="25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7">
        <v>0</v>
      </c>
      <c r="L30" s="27">
        <v>0</v>
      </c>
      <c r="M30" s="27">
        <v>0</v>
      </c>
      <c r="N30" s="9"/>
      <c r="X30" s="3"/>
      <c r="Y30" s="3"/>
    </row>
    <row r="31" spans="1:26" x14ac:dyDescent="0.3">
      <c r="A31" s="30" t="s">
        <v>62</v>
      </c>
      <c r="B31" s="31" t="s">
        <v>33</v>
      </c>
      <c r="C31" s="32">
        <v>6410000</v>
      </c>
      <c r="D31" s="33">
        <v>6183942.3399999999</v>
      </c>
      <c r="E31" s="33">
        <v>6183942.3399999999</v>
      </c>
      <c r="F31" s="32">
        <v>102206.87</v>
      </c>
      <c r="G31" s="32">
        <v>640462.54</v>
      </c>
      <c r="H31" s="32">
        <v>612223.19999999995</v>
      </c>
      <c r="I31" s="32">
        <v>1154408.67</v>
      </c>
      <c r="J31" s="32">
        <v>749785.21</v>
      </c>
      <c r="K31" s="35">
        <v>1074855.8500000001</v>
      </c>
      <c r="L31" s="35">
        <v>750000</v>
      </c>
      <c r="M31" s="35">
        <v>1100000</v>
      </c>
      <c r="N31" s="19">
        <f>F31+G31+H31+I31+J31+K31+L31+M31</f>
        <v>6183942.3399999999</v>
      </c>
      <c r="X31" s="3"/>
      <c r="Y31" s="3"/>
    </row>
    <row r="32" spans="1:26" x14ac:dyDescent="0.3">
      <c r="B32" s="14" t="s">
        <v>63</v>
      </c>
      <c r="C32" s="15">
        <v>0</v>
      </c>
      <c r="D32" s="16">
        <v>0</v>
      </c>
      <c r="E32" s="16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8">
        <v>0</v>
      </c>
      <c r="L32" s="18">
        <v>0</v>
      </c>
      <c r="M32" s="18">
        <v>0</v>
      </c>
      <c r="N32" s="19">
        <f>N39-D39</f>
        <v>66127.052899999544</v>
      </c>
      <c r="X32" s="3"/>
      <c r="Y32" s="3"/>
    </row>
    <row r="33" spans="1:27" x14ac:dyDescent="0.3">
      <c r="A33" s="30" t="s">
        <v>64</v>
      </c>
      <c r="B33" s="31" t="s">
        <v>65</v>
      </c>
      <c r="C33" s="32">
        <v>2685384.01</v>
      </c>
      <c r="D33" s="33">
        <v>2397099.27</v>
      </c>
      <c r="E33" s="33">
        <f>E23-E31</f>
        <v>2397099.2697999999</v>
      </c>
      <c r="F33" s="32">
        <v>429260.51</v>
      </c>
      <c r="G33" s="32">
        <v>213045.6</v>
      </c>
      <c r="H33" s="32">
        <v>647789.6</v>
      </c>
      <c r="I33" s="32">
        <v>-103302.74</v>
      </c>
      <c r="J33" s="32">
        <v>455857.22</v>
      </c>
      <c r="K33" s="35">
        <f>K23-K31</f>
        <v>86266.444000000134</v>
      </c>
      <c r="L33" s="35">
        <f>L23-L31</f>
        <v>428974.65689999983</v>
      </c>
      <c r="M33" s="35">
        <f>M23-M31</f>
        <v>305335.03599999985</v>
      </c>
      <c r="N33" s="19">
        <f>F33+G33+H33+I33+J33+K33+L33+M33</f>
        <v>2463226.3268999998</v>
      </c>
      <c r="O33" s="36"/>
      <c r="P33" s="36"/>
      <c r="Q33" s="36"/>
      <c r="R33" s="36"/>
      <c r="S33" s="36"/>
      <c r="T33" s="28"/>
      <c r="X33" s="3"/>
      <c r="Y33" s="3"/>
      <c r="Z33" s="28"/>
    </row>
    <row r="34" spans="1:27" x14ac:dyDescent="0.3">
      <c r="B34" s="14" t="s">
        <v>66</v>
      </c>
      <c r="C34" s="15">
        <v>2685384.01</v>
      </c>
      <c r="D34" s="16">
        <v>2397099.27</v>
      </c>
      <c r="E34" s="16">
        <f>E33</f>
        <v>2397099.2697999999</v>
      </c>
      <c r="F34" s="15">
        <v>429260.5</v>
      </c>
      <c r="G34" s="15">
        <v>213045.61</v>
      </c>
      <c r="H34" s="15">
        <v>647789.6</v>
      </c>
      <c r="I34" s="15">
        <v>-103302.74</v>
      </c>
      <c r="J34" s="15">
        <v>455857.22</v>
      </c>
      <c r="K34" s="18">
        <v>86266.44</v>
      </c>
      <c r="L34" s="18">
        <f>L33</f>
        <v>428974.65689999983</v>
      </c>
      <c r="M34" s="18">
        <f>M33</f>
        <v>305335.03599999985</v>
      </c>
      <c r="N34" s="9"/>
      <c r="T34" s="28"/>
      <c r="X34" s="3"/>
      <c r="Y34" s="3"/>
      <c r="AA34" s="28"/>
    </row>
    <row r="35" spans="1:27" x14ac:dyDescent="0.3">
      <c r="A35" s="22" t="s">
        <v>67</v>
      </c>
      <c r="B35" s="23" t="s">
        <v>68</v>
      </c>
      <c r="C35" s="24">
        <v>0</v>
      </c>
      <c r="D35" s="25">
        <v>0</v>
      </c>
      <c r="E35" s="25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7">
        <v>0</v>
      </c>
      <c r="L35" s="27">
        <v>0</v>
      </c>
      <c r="M35" s="27">
        <v>0</v>
      </c>
      <c r="N35" s="19">
        <f>L8+M8</f>
        <v>715154.92</v>
      </c>
      <c r="X35" s="3"/>
      <c r="Y35" s="3"/>
    </row>
    <row r="36" spans="1:27" x14ac:dyDescent="0.3">
      <c r="A36" s="22" t="s">
        <v>69</v>
      </c>
      <c r="B36" s="23" t="s">
        <v>70</v>
      </c>
      <c r="C36" s="24">
        <v>0</v>
      </c>
      <c r="D36" s="25">
        <v>0</v>
      </c>
      <c r="E36" s="25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7">
        <v>0</v>
      </c>
      <c r="L36" s="27">
        <v>0</v>
      </c>
      <c r="M36" s="27">
        <v>0</v>
      </c>
      <c r="N36" s="9"/>
    </row>
    <row r="37" spans="1:27" x14ac:dyDescent="0.3">
      <c r="A37" s="22" t="s">
        <v>71</v>
      </c>
      <c r="B37" s="23" t="s">
        <v>72</v>
      </c>
      <c r="C37" s="24">
        <v>0</v>
      </c>
      <c r="D37" s="25">
        <v>0</v>
      </c>
      <c r="E37" s="25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7">
        <v>0</v>
      </c>
      <c r="L37" s="27">
        <v>0</v>
      </c>
      <c r="M37" s="27">
        <v>0</v>
      </c>
      <c r="N37" s="19">
        <f>L39+M39</f>
        <v>734309.69289999967</v>
      </c>
    </row>
    <row r="38" spans="1:27" x14ac:dyDescent="0.3">
      <c r="A38" s="22" t="s">
        <v>73</v>
      </c>
      <c r="B38" s="23" t="s">
        <v>74</v>
      </c>
      <c r="C38" s="24">
        <v>0</v>
      </c>
      <c r="D38" s="25">
        <v>0</v>
      </c>
      <c r="E38" s="25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7">
        <v>0</v>
      </c>
      <c r="L38" s="27">
        <v>0</v>
      </c>
      <c r="M38" s="27">
        <v>0</v>
      </c>
      <c r="N38" s="19">
        <f>N37-N35</f>
        <v>19154.772899999633</v>
      </c>
    </row>
    <row r="39" spans="1:27" x14ac:dyDescent="0.3">
      <c r="A39" s="22" t="s">
        <v>75</v>
      </c>
      <c r="B39" s="23" t="s">
        <v>76</v>
      </c>
      <c r="C39" s="24">
        <v>2685384.01</v>
      </c>
      <c r="D39" s="25">
        <v>2397099.27</v>
      </c>
      <c r="E39" s="25">
        <f>E34</f>
        <v>2397099.2697999999</v>
      </c>
      <c r="F39" s="24">
        <v>429260.5</v>
      </c>
      <c r="G39" s="24">
        <v>213045.61</v>
      </c>
      <c r="H39" s="24">
        <v>647789.6</v>
      </c>
      <c r="I39" s="37">
        <v>-103302.74</v>
      </c>
      <c r="J39" s="37">
        <v>455857.22</v>
      </c>
      <c r="K39" s="38">
        <v>86266.44</v>
      </c>
      <c r="L39" s="38">
        <f>L34</f>
        <v>428974.65689999983</v>
      </c>
      <c r="M39" s="38">
        <f>M34</f>
        <v>305335.03599999985</v>
      </c>
      <c r="N39" s="19">
        <f>F39+G39+H39+I39+J39+K39+L39+M39</f>
        <v>2463226.3228999996</v>
      </c>
      <c r="O39" s="21">
        <f>D39-N39</f>
        <v>-66127.052899999544</v>
      </c>
      <c r="T39" s="28"/>
    </row>
    <row r="40" spans="1:27" x14ac:dyDescent="0.3">
      <c r="A40" s="30" t="s">
        <v>77</v>
      </c>
      <c r="B40" s="31" t="s">
        <v>33</v>
      </c>
      <c r="C40" s="32">
        <v>2685384.01</v>
      </c>
      <c r="D40" s="33">
        <v>2397099.27</v>
      </c>
      <c r="E40" s="33">
        <f>SUM(E35:E39)</f>
        <v>2397099.2697999999</v>
      </c>
      <c r="F40" s="32">
        <v>429260.5</v>
      </c>
      <c r="G40" s="32">
        <v>213045.61</v>
      </c>
      <c r="H40" s="32">
        <v>647789.6</v>
      </c>
      <c r="I40" s="32">
        <v>-103302.74</v>
      </c>
      <c r="J40" s="32">
        <v>455857.22</v>
      </c>
      <c r="K40" s="35">
        <f>SUM(K35:K39)</f>
        <v>86266.44</v>
      </c>
      <c r="L40" s="35">
        <f t="shared" ref="L40:M40" si="6">SUM(L35:L39)</f>
        <v>428974.65689999983</v>
      </c>
      <c r="M40" s="35">
        <f t="shared" si="6"/>
        <v>305335.03599999985</v>
      </c>
      <c r="N40" s="19">
        <f>F40+G40+H40+I40+J40+K40+L40+M40</f>
        <v>2463226.3228999996</v>
      </c>
    </row>
    <row r="41" spans="1:27" x14ac:dyDescent="0.3">
      <c r="B41" s="14" t="s">
        <v>78</v>
      </c>
      <c r="C41" s="15">
        <v>0</v>
      </c>
      <c r="D41" s="16">
        <v>0</v>
      </c>
      <c r="E41" s="16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8">
        <v>0</v>
      </c>
      <c r="L41" s="18">
        <v>0</v>
      </c>
      <c r="M41" s="18">
        <v>0</v>
      </c>
      <c r="N41" s="19"/>
    </row>
    <row r="42" spans="1:27" x14ac:dyDescent="0.3">
      <c r="A42" s="30" t="s">
        <v>79</v>
      </c>
      <c r="B42" s="31" t="s">
        <v>78</v>
      </c>
      <c r="C42" s="32">
        <v>18190768.010000002</v>
      </c>
      <c r="D42" s="33">
        <v>17162083.219999999</v>
      </c>
      <c r="E42" s="33">
        <f t="shared" ref="E42" si="7">E23+E31+E33</f>
        <v>17162083.219599999</v>
      </c>
      <c r="F42" s="32">
        <v>1062934.74</v>
      </c>
      <c r="G42" s="32">
        <v>1707016.29</v>
      </c>
      <c r="H42" s="32">
        <v>2520025.6</v>
      </c>
      <c r="I42" s="32">
        <v>2102211.86</v>
      </c>
      <c r="J42" s="32">
        <v>2411284.86</v>
      </c>
      <c r="K42" s="35">
        <f>K23+K31+K33</f>
        <v>2322244.5880000005</v>
      </c>
      <c r="L42" s="35">
        <f t="shared" ref="L42:M42" si="8">L23+L31+L33</f>
        <v>2357949.3137999997</v>
      </c>
      <c r="M42" s="35">
        <f t="shared" si="8"/>
        <v>2810670.0719999997</v>
      </c>
      <c r="N42" s="35"/>
      <c r="O42" s="36"/>
      <c r="P42" s="36"/>
      <c r="Q42" s="36"/>
      <c r="R42" s="36"/>
      <c r="S42" s="36"/>
      <c r="T42" s="21"/>
    </row>
    <row r="43" spans="1:27" x14ac:dyDescent="0.3">
      <c r="K43" s="9"/>
      <c r="L43" s="39"/>
      <c r="M43" s="39"/>
      <c r="N43" s="9"/>
    </row>
  </sheetData>
  <pageMargins left="0.7" right="0.7" top="0.75" bottom="0.75" header="0.3" footer="0.3"/>
  <pageSetup paperSize="8" orientation="landscape" r:id="rId1"/>
  <headerFooter>
    <oddHeader>&amp;LIkke akkumuleret budgetforslag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ibutors xmlns="3ff8c603-7d47-494b-a3e3-10f9c86536f3">
      <UserInfo>
        <DisplayName/>
        <AccountId xsi:nil="true"/>
        <AccountType/>
      </UserInfo>
    </contributo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CA6F84089CA440B6A619998EFA170D" ma:contentTypeVersion="14" ma:contentTypeDescription="Opret et nyt dokument." ma:contentTypeScope="" ma:versionID="d4f3b04a392065a64856aa9471099cdd">
  <xsd:schema xmlns:xsd="http://www.w3.org/2001/XMLSchema" xmlns:xs="http://www.w3.org/2001/XMLSchema" xmlns:p="http://schemas.microsoft.com/office/2006/metadata/properties" xmlns:ns2="3ff8c603-7d47-494b-a3e3-10f9c86536f3" xmlns:ns3="d6ea198b-43d1-4382-b792-523f83777922" targetNamespace="http://schemas.microsoft.com/office/2006/metadata/properties" ma:root="true" ma:fieldsID="5e49228f4c976016e5b32d6d24e09b07" ns2:_="" ns3:_="">
    <xsd:import namespace="3ff8c603-7d47-494b-a3e3-10f9c86536f3"/>
    <xsd:import namespace="d6ea198b-43d1-4382-b792-523f83777922"/>
    <xsd:element name="properties">
      <xsd:complexType>
        <xsd:sequence>
          <xsd:element name="documentManagement">
            <xsd:complexType>
              <xsd:all>
                <xsd:element ref="ns2:contributor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8c603-7d47-494b-a3e3-10f9c86536f3" elementFormDefault="qualified">
    <xsd:import namespace="http://schemas.microsoft.com/office/2006/documentManagement/types"/>
    <xsd:import namespace="http://schemas.microsoft.com/office/infopath/2007/PartnerControls"/>
    <xsd:element name="contributors" ma:index="11" nillable="true" ma:displayName="Deltagere i udvikling af projektet" ma:list="UserInfo" ma:SharePointGroup="0" ma:internalName="contributor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198b-43d1-4382-b792-523f8377792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F43433-0261-49B1-AD0F-C62446A71757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6ea198b-43d1-4382-b792-523f83777922"/>
    <ds:schemaRef ds:uri="http://purl.org/dc/terms/"/>
    <ds:schemaRef ds:uri="3ff8c603-7d47-494b-a3e3-10f9c86536f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DBCA58-0C84-4EBB-B65B-A75206E60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8c603-7d47-494b-a3e3-10f9c86536f3"/>
    <ds:schemaRef ds:uri="d6ea198b-43d1-4382-b792-523f837779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A069EB-C55A-4F50-82EC-8D96B46B48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ingen ændring af budget</vt:lpstr>
      <vt:lpstr>Flyt konsulentbistand</vt:lpstr>
    </vt:vector>
  </TitlesOfParts>
  <Company>EUC Nordvest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Elisabeth Dam Jørgensen</dc:creator>
  <cp:lastModifiedBy>Helene Elisabeth Dam Jørgensen</cp:lastModifiedBy>
  <dcterms:created xsi:type="dcterms:W3CDTF">2020-11-19T11:38:03Z</dcterms:created>
  <dcterms:modified xsi:type="dcterms:W3CDTF">2020-11-25T15:33:43Z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0x01010007CA6F84089CA440B6A619998EFA170D</vt:lpwstr>
  </property>
</Properties>
</file>