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intra.eucnordvest.dk/afdelinger/udvogprojektafd/Udviklingsprojekter/Iværksætteri og jobskabelse/Projektledelse/Møder og referater/Styregruppen/Præsentationer/"/>
    </mc:Choice>
  </mc:AlternateContent>
  <bookViews>
    <workbookView xWindow="0" yWindow="0" windowWidth="21570" windowHeight="1022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6" i="1"/>
  <c r="F7" i="1" s="1"/>
  <c r="F5" i="1"/>
  <c r="F4" i="1"/>
  <c r="D17" i="1" l="1"/>
  <c r="F17" i="1" s="1"/>
  <c r="E17" i="1"/>
  <c r="B29" i="1"/>
  <c r="B27" i="1"/>
  <c r="C6" i="1"/>
  <c r="D6" i="1" s="1"/>
  <c r="E6" i="1" s="1"/>
  <c r="C5" i="1"/>
  <c r="D5" i="1" s="1"/>
  <c r="E5" i="1" s="1"/>
  <c r="C4" i="1"/>
  <c r="D4" i="1" s="1"/>
  <c r="E4" i="1" s="1"/>
  <c r="D20" i="1"/>
  <c r="F20" i="1" s="1"/>
  <c r="D10" i="1"/>
  <c r="E10" i="1" s="1"/>
  <c r="B30" i="1" l="1"/>
  <c r="C29" i="1" s="1"/>
  <c r="B16" i="1" s="1"/>
  <c r="E16" i="1" s="1"/>
  <c r="E7" i="1"/>
  <c r="C7" i="1"/>
  <c r="C28" i="1"/>
  <c r="B15" i="1" s="1"/>
  <c r="D15" i="1" s="1"/>
  <c r="C27" i="1"/>
  <c r="B14" i="1" s="1"/>
  <c r="E14" i="1" s="1"/>
  <c r="D7" i="1"/>
  <c r="B20" i="1"/>
  <c r="E20" i="1"/>
  <c r="D14" i="1" l="1"/>
  <c r="C14" i="1" s="1"/>
  <c r="F14" i="1"/>
  <c r="C15" i="1"/>
  <c r="F15" i="1"/>
  <c r="D16" i="1"/>
  <c r="E15" i="1"/>
  <c r="C30" i="1"/>
  <c r="B17" i="1"/>
  <c r="C16" i="1" l="1"/>
  <c r="C17" i="1" s="1"/>
  <c r="F16" i="1"/>
</calcChain>
</file>

<file path=xl/comments1.xml><?xml version="1.0" encoding="utf-8"?>
<comments xmlns="http://schemas.openxmlformats.org/spreadsheetml/2006/main">
  <authors>
    <author>Mia Borg Johansen</author>
  </authors>
  <commentList>
    <comment ref="B13" authorId="0" shapeId="0">
      <text>
        <r>
          <rPr>
            <b/>
            <sz val="9"/>
            <color indexed="81"/>
            <rFont val="Tahoma"/>
            <charset val="1"/>
          </rPr>
          <t>Mia Borg Johansen:</t>
        </r>
        <r>
          <rPr>
            <sz val="9"/>
            <color indexed="81"/>
            <rFont val="Tahoma"/>
            <charset val="1"/>
          </rPr>
          <t xml:space="preserve">
Beregning foretaget med udgangspunkt i detailbudgettets fordelingsnøgle</t>
        </r>
      </text>
    </comment>
    <comment ref="E17" authorId="0" shapeId="0">
      <text>
        <r>
          <rPr>
            <b/>
            <sz val="9"/>
            <color indexed="81"/>
            <rFont val="Tahoma"/>
            <charset val="1"/>
          </rPr>
          <t>Mia Borg Johansen:</t>
        </r>
        <r>
          <rPr>
            <sz val="9"/>
            <color indexed="81"/>
            <rFont val="Tahoma"/>
            <charset val="1"/>
          </rPr>
          <t xml:space="preserve">
Total budgetteret sum for faktisk løn minus realiseret sum for faktisk løn pr. regnskab d. 29.02.20</t>
        </r>
      </text>
    </comment>
  </commentList>
</comments>
</file>

<file path=xl/sharedStrings.xml><?xml version="1.0" encoding="utf-8"?>
<sst xmlns="http://schemas.openxmlformats.org/spreadsheetml/2006/main" count="42" uniqueCount="31">
  <si>
    <t xml:space="preserve">Egenfinansiering v. deltagere </t>
  </si>
  <si>
    <t>Antal timer</t>
  </si>
  <si>
    <t>Antal medarbejdere</t>
  </si>
  <si>
    <t>Total beløb</t>
  </si>
  <si>
    <t>Antal elever</t>
  </si>
  <si>
    <t xml:space="preserve">Antal timer </t>
  </si>
  <si>
    <t>Totalbeløb</t>
  </si>
  <si>
    <t>EGENFINANSIERING PR. PARTNER
UDEN ÆNDRINGER</t>
  </si>
  <si>
    <t>EGENFINANSIERING PR. PARTNER V. FULD BUDGETOPNÅELSE</t>
  </si>
  <si>
    <t xml:space="preserve">Koordinator </t>
  </si>
  <si>
    <t xml:space="preserve">Adm. medarbejder </t>
  </si>
  <si>
    <t xml:space="preserve">Undervisere </t>
  </si>
  <si>
    <t>FAKTISK LØN PR. PARTNER V.
FULD BUDGETOPNÅELSE</t>
  </si>
  <si>
    <t xml:space="preserve">Total </t>
  </si>
  <si>
    <t xml:space="preserve">Undervisere (variabel) </t>
  </si>
  <si>
    <t>Egenfinansiering v. deltagere (variabel)</t>
  </si>
  <si>
    <t>Fordelingsnøgle</t>
  </si>
  <si>
    <t>Fordelingsnøgle 
v. detailbudget</t>
  </si>
  <si>
    <t>Antal timer i alt</t>
  </si>
  <si>
    <t>Beløb pr. periode i 3 perioder</t>
  </si>
  <si>
    <t xml:space="preserve">Beløb pr. periode i 2 perioder </t>
  </si>
  <si>
    <t>Fordelingsnøgle v.faktisk løn</t>
  </si>
  <si>
    <t>Koordinator</t>
  </si>
  <si>
    <t>Administrativ medarbejder</t>
  </si>
  <si>
    <t>Undervisere og styregruppe</t>
  </si>
  <si>
    <t xml:space="preserve">Realiseret pr. partner i periode 5 </t>
  </si>
  <si>
    <t>Beløb pr. periode jf. budget</t>
  </si>
  <si>
    <t>SCENARIE 1. INGEN ÆNDRINGER</t>
  </si>
  <si>
    <t xml:space="preserve">FAKTISK LØN PR. PARTNER </t>
  </si>
  <si>
    <t>SCENARIE 2. OG 3. FULD BUDGETUDNYTTELSE MED/UDEN FORLÆNGELSE</t>
  </si>
  <si>
    <t>Antal elever, anslået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</si>
</sst>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k_r_._-;\-* #,##0.00\ _k_r_._-;_-* &quot;-&quot;??\ _k_r_.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3" fontId="0" fillId="4" borderId="0" xfId="1" applyFont="1" applyFill="1"/>
    <xf numFmtId="0" fontId="0" fillId="4" borderId="11" xfId="0" applyFill="1" applyBorder="1" applyAlignment="1">
      <alignment wrapText="1"/>
    </xf>
    <xf numFmtId="43" fontId="0" fillId="4" borderId="11" xfId="1" applyFont="1" applyFill="1" applyBorder="1"/>
    <xf numFmtId="43" fontId="0" fillId="4" borderId="10" xfId="1" applyFont="1" applyFill="1" applyBorder="1"/>
    <xf numFmtId="0" fontId="2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vertical="center"/>
    </xf>
    <xf numFmtId="0" fontId="0" fillId="3" borderId="14" xfId="0" applyFill="1" applyBorder="1"/>
    <xf numFmtId="0" fontId="0" fillId="3" borderId="15" xfId="0" applyFill="1" applyBorder="1"/>
    <xf numFmtId="0" fontId="0" fillId="4" borderId="9" xfId="0" applyFill="1" applyBorder="1" applyAlignment="1">
      <alignment wrapText="1"/>
    </xf>
    <xf numFmtId="43" fontId="0" fillId="4" borderId="9" xfId="1" applyFont="1" applyFill="1" applyBorder="1"/>
    <xf numFmtId="43" fontId="2" fillId="4" borderId="16" xfId="1" applyFont="1" applyFill="1" applyBorder="1"/>
    <xf numFmtId="0" fontId="2" fillId="2" borderId="9" xfId="0" applyFont="1" applyFill="1" applyBorder="1" applyAlignment="1">
      <alignment vertical="center" wrapText="1"/>
    </xf>
    <xf numFmtId="0" fontId="0" fillId="4" borderId="0" xfId="0" applyFill="1"/>
    <xf numFmtId="164" fontId="0" fillId="4" borderId="0" xfId="0" applyNumberFormat="1" applyFill="1"/>
    <xf numFmtId="164" fontId="0" fillId="3" borderId="15" xfId="0" applyNumberFormat="1" applyFill="1" applyBorder="1"/>
    <xf numFmtId="43" fontId="2" fillId="2" borderId="9" xfId="1" applyFont="1" applyFill="1" applyBorder="1" applyAlignment="1">
      <alignment horizontal="center" vertical="center"/>
    </xf>
    <xf numFmtId="0" fontId="0" fillId="4" borderId="11" xfId="0" applyFill="1" applyBorder="1"/>
    <xf numFmtId="164" fontId="0" fillId="4" borderId="11" xfId="0" applyNumberFormat="1" applyFill="1" applyBorder="1"/>
    <xf numFmtId="0" fontId="0" fillId="4" borderId="12" xfId="0" applyFill="1" applyBorder="1"/>
    <xf numFmtId="43" fontId="0" fillId="4" borderId="0" xfId="1" applyFont="1" applyFill="1" applyAlignment="1">
      <alignment horizontal="right"/>
    </xf>
    <xf numFmtId="0" fontId="2" fillId="2" borderId="13" xfId="0" applyFont="1" applyFill="1" applyBorder="1" applyAlignment="1">
      <alignment horizontal="left" vertical="center" wrapText="1"/>
    </xf>
    <xf numFmtId="164" fontId="2" fillId="4" borderId="16" xfId="0" applyNumberFormat="1" applyFont="1" applyFill="1" applyBorder="1"/>
    <xf numFmtId="43" fontId="0" fillId="4" borderId="18" xfId="1" applyFont="1" applyFill="1" applyBorder="1"/>
    <xf numFmtId="164" fontId="2" fillId="2" borderId="13" xfId="0" applyNumberFormat="1" applyFont="1" applyFill="1" applyBorder="1" applyAlignment="1">
      <alignment horizontal="center" vertical="center"/>
    </xf>
    <xf numFmtId="43" fontId="2" fillId="4" borderId="19" xfId="1" applyFont="1" applyFill="1" applyBorder="1"/>
    <xf numFmtId="0" fontId="0" fillId="4" borderId="9" xfId="0" applyFill="1" applyBorder="1"/>
    <xf numFmtId="164" fontId="0" fillId="4" borderId="9" xfId="0" applyNumberFormat="1" applyFill="1" applyBorder="1"/>
    <xf numFmtId="43" fontId="0" fillId="4" borderId="9" xfId="1" applyFont="1" applyFill="1" applyBorder="1" applyAlignment="1">
      <alignment horizontal="right"/>
    </xf>
    <xf numFmtId="164" fontId="2" fillId="4" borderId="16" xfId="0" applyNumberFormat="1" applyFont="1" applyFill="1" applyBorder="1" applyAlignment="1">
      <alignment horizontal="center"/>
    </xf>
    <xf numFmtId="43" fontId="0" fillId="4" borderId="12" xfId="1" applyFont="1" applyFill="1" applyBorder="1" applyAlignment="1">
      <alignment horizontal="right"/>
    </xf>
    <xf numFmtId="43" fontId="2" fillId="4" borderId="17" xfId="1" applyFont="1" applyFill="1" applyBorder="1" applyAlignment="1">
      <alignment horizontal="right"/>
    </xf>
    <xf numFmtId="43" fontId="2" fillId="4" borderId="17" xfId="1" applyFont="1" applyFill="1" applyBorder="1"/>
    <xf numFmtId="0" fontId="0" fillId="0" borderId="0" xfId="0" applyFill="1"/>
    <xf numFmtId="43" fontId="0" fillId="0" borderId="0" xfId="1" applyFont="1" applyFill="1" applyAlignment="1">
      <alignment horizontal="right"/>
    </xf>
    <xf numFmtId="43" fontId="2" fillId="0" borderId="0" xfId="1" applyFont="1" applyFill="1" applyBorder="1" applyAlignment="1">
      <alignment horizontal="right"/>
    </xf>
    <xf numFmtId="43" fontId="2" fillId="0" borderId="0" xfId="1" applyFont="1" applyFill="1" applyBorder="1"/>
    <xf numFmtId="0" fontId="0" fillId="0" borderId="0" xfId="0" applyFill="1" applyBorder="1" applyAlignment="1">
      <alignment wrapText="1"/>
    </xf>
    <xf numFmtId="43" fontId="0" fillId="0" borderId="0" xfId="1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H9" sqref="H9"/>
    </sheetView>
  </sheetViews>
  <sheetFormatPr defaultRowHeight="14.5" x14ac:dyDescent="0.35"/>
  <cols>
    <col min="1" max="1" width="33.6328125" bestFit="1" customWidth="1"/>
    <col min="2" max="2" width="24.6328125" bestFit="1" customWidth="1"/>
    <col min="3" max="3" width="15.26953125" customWidth="1"/>
    <col min="4" max="4" width="13.81640625" bestFit="1" customWidth="1"/>
    <col min="5" max="5" width="26.90625" bestFit="1" customWidth="1"/>
    <col min="6" max="6" width="28.81640625" bestFit="1" customWidth="1"/>
    <col min="8" max="8" width="14" bestFit="1" customWidth="1"/>
    <col min="9" max="9" width="17.54296875" customWidth="1"/>
    <col min="10" max="10" width="18.08984375" customWidth="1"/>
  </cols>
  <sheetData>
    <row r="1" spans="1:7" x14ac:dyDescent="0.35">
      <c r="A1" s="25"/>
      <c r="B1" s="25"/>
      <c r="C1" s="25"/>
      <c r="D1" s="25"/>
      <c r="E1" s="25"/>
      <c r="F1" s="25"/>
      <c r="G1" s="25"/>
    </row>
    <row r="2" spans="1:7" ht="27" customHeight="1" x14ac:dyDescent="0.35">
      <c r="A2" s="18" t="s">
        <v>27</v>
      </c>
      <c r="B2" s="19"/>
      <c r="C2" s="19"/>
      <c r="D2" s="19"/>
      <c r="E2" s="19"/>
      <c r="F2" s="20"/>
      <c r="G2" s="25"/>
    </row>
    <row r="3" spans="1:7" ht="23" customHeight="1" x14ac:dyDescent="0.35">
      <c r="A3" s="24" t="s">
        <v>28</v>
      </c>
      <c r="B3" s="15" t="s">
        <v>2</v>
      </c>
      <c r="C3" s="15" t="s">
        <v>18</v>
      </c>
      <c r="D3" s="15" t="s">
        <v>6</v>
      </c>
      <c r="E3" s="15" t="s">
        <v>26</v>
      </c>
      <c r="F3" s="15" t="s">
        <v>25</v>
      </c>
      <c r="G3" s="25"/>
    </row>
    <row r="4" spans="1:7" x14ac:dyDescent="0.35">
      <c r="A4" s="11" t="s">
        <v>9</v>
      </c>
      <c r="B4" s="12">
        <v>1</v>
      </c>
      <c r="C4" s="12">
        <f>1628/2</f>
        <v>814</v>
      </c>
      <c r="D4" s="13">
        <f>296*C4</f>
        <v>240944</v>
      </c>
      <c r="E4" s="13">
        <f>D4/2</f>
        <v>120472</v>
      </c>
      <c r="F4" s="13">
        <f>717160.02/6</f>
        <v>119526.67</v>
      </c>
      <c r="G4" s="25"/>
    </row>
    <row r="5" spans="1:7" x14ac:dyDescent="0.35">
      <c r="A5" s="11" t="s">
        <v>10</v>
      </c>
      <c r="B5" s="12">
        <v>1</v>
      </c>
      <c r="C5" s="12">
        <f>1360/7/6</f>
        <v>32.38095238095238</v>
      </c>
      <c r="D5" s="12">
        <f>C5*250</f>
        <v>8095.2380952380945</v>
      </c>
      <c r="E5" s="12">
        <f>D5/2</f>
        <v>4047.6190476190473</v>
      </c>
      <c r="F5" s="12">
        <f>30239.27/6</f>
        <v>5039.8783333333331</v>
      </c>
      <c r="G5" s="25"/>
    </row>
    <row r="6" spans="1:7" x14ac:dyDescent="0.35">
      <c r="A6" s="11" t="s">
        <v>11</v>
      </c>
      <c r="B6" s="12">
        <v>12</v>
      </c>
      <c r="C6" s="12">
        <f>B6*50</f>
        <v>600</v>
      </c>
      <c r="D6" s="12">
        <f>C6*296</f>
        <v>177600</v>
      </c>
      <c r="E6" s="12">
        <f>D6/2</f>
        <v>88800</v>
      </c>
      <c r="F6" s="12">
        <f>358206.23/6</f>
        <v>59701.03833333333</v>
      </c>
      <c r="G6" s="25"/>
    </row>
    <row r="7" spans="1:7" ht="14.5" customHeight="1" thickBot="1" x14ac:dyDescent="0.4">
      <c r="A7" s="21" t="s">
        <v>13</v>
      </c>
      <c r="B7" s="22"/>
      <c r="C7" s="22">
        <f>C4+C5+C6</f>
        <v>1446.3809523809523</v>
      </c>
      <c r="D7" s="22">
        <f>D4+D5+D6</f>
        <v>426639.23809523811</v>
      </c>
      <c r="E7" s="23">
        <f>E4+E5+E6</f>
        <v>213319.61904761905</v>
      </c>
      <c r="F7" s="23">
        <f>F4+F5+F6</f>
        <v>184267.58666666667</v>
      </c>
      <c r="G7" s="25"/>
    </row>
    <row r="8" spans="1:7" ht="14.5" customHeight="1" thickTop="1" x14ac:dyDescent="0.35">
      <c r="A8" s="49"/>
      <c r="B8" s="50"/>
      <c r="C8" s="50"/>
      <c r="D8" s="50"/>
      <c r="E8" s="48"/>
      <c r="F8" s="45"/>
      <c r="G8" s="25"/>
    </row>
    <row r="9" spans="1:7" ht="14.5" customHeight="1" x14ac:dyDescent="0.35">
      <c r="A9" s="14" t="s">
        <v>7</v>
      </c>
      <c r="B9" s="15" t="s">
        <v>4</v>
      </c>
      <c r="C9" s="15" t="s">
        <v>1</v>
      </c>
      <c r="D9" s="15" t="s">
        <v>3</v>
      </c>
      <c r="E9" s="15" t="s">
        <v>19</v>
      </c>
      <c r="F9" s="15" t="s">
        <v>25</v>
      </c>
      <c r="G9" s="25"/>
    </row>
    <row r="10" spans="1:7" ht="14.5" customHeight="1" thickBot="1" x14ac:dyDescent="0.4">
      <c r="A10" s="31" t="s">
        <v>0</v>
      </c>
      <c r="B10" s="42">
        <v>67</v>
      </c>
      <c r="C10" s="42">
        <v>33.5</v>
      </c>
      <c r="D10" s="42">
        <f>B10*C10*117.66</f>
        <v>264087.87</v>
      </c>
      <c r="E10" s="43">
        <f>D10/2</f>
        <v>132043.935</v>
      </c>
      <c r="F10" s="44">
        <f>753932.73/6</f>
        <v>125655.455</v>
      </c>
      <c r="G10" s="25"/>
    </row>
    <row r="11" spans="1:7" ht="14.5" customHeight="1" x14ac:dyDescent="0.35">
      <c r="A11" s="45"/>
      <c r="B11" s="46"/>
      <c r="C11" s="46"/>
      <c r="D11" s="46"/>
      <c r="E11" s="47"/>
      <c r="F11" s="48"/>
      <c r="G11" s="25"/>
    </row>
    <row r="12" spans="1:7" ht="25" customHeight="1" x14ac:dyDescent="0.35">
      <c r="A12" s="18" t="s">
        <v>29</v>
      </c>
      <c r="B12" s="19"/>
      <c r="C12" s="19"/>
      <c r="D12" s="19"/>
      <c r="E12" s="19"/>
      <c r="F12" s="27"/>
      <c r="G12" s="25"/>
    </row>
    <row r="13" spans="1:7" ht="29" x14ac:dyDescent="0.35">
      <c r="A13" s="14" t="s">
        <v>12</v>
      </c>
      <c r="B13" s="15" t="s">
        <v>16</v>
      </c>
      <c r="C13" s="15" t="s">
        <v>18</v>
      </c>
      <c r="D13" s="28" t="s">
        <v>6</v>
      </c>
      <c r="E13" s="36" t="s">
        <v>19</v>
      </c>
      <c r="F13" s="15" t="s">
        <v>20</v>
      </c>
      <c r="G13" s="25"/>
    </row>
    <row r="14" spans="1:7" ht="14.5" customHeight="1" x14ac:dyDescent="0.35">
      <c r="A14" s="11" t="s">
        <v>9</v>
      </c>
      <c r="B14" s="29">
        <f>C27</f>
        <v>61.0704483074108</v>
      </c>
      <c r="C14" s="30">
        <f>D14/296</f>
        <v>1299.9644271129546</v>
      </c>
      <c r="D14" s="12">
        <f>D17*B14/100</f>
        <v>384789.47042543459</v>
      </c>
      <c r="E14" s="35">
        <f>E17*B14/100</f>
        <v>128263.1568084782</v>
      </c>
      <c r="F14" s="30">
        <f>D14/2</f>
        <v>192394.73521271729</v>
      </c>
      <c r="G14" s="25"/>
    </row>
    <row r="15" spans="1:7" ht="14.5" customHeight="1" x14ac:dyDescent="0.35">
      <c r="A15" s="11" t="s">
        <v>10</v>
      </c>
      <c r="B15" s="29">
        <f>C28</f>
        <v>4.2772186642268988</v>
      </c>
      <c r="C15" s="30">
        <f>D15/250</f>
        <v>107.79869808173224</v>
      </c>
      <c r="D15" s="12">
        <f>D17*B15/100</f>
        <v>26949.674520433062</v>
      </c>
      <c r="E15" s="35">
        <f>E17*B15/100</f>
        <v>8983.2248401443539</v>
      </c>
      <c r="F15" s="30">
        <f>D15/2</f>
        <v>13474.837260216531</v>
      </c>
      <c r="G15" s="25"/>
    </row>
    <row r="16" spans="1:7" x14ac:dyDescent="0.35">
      <c r="A16" s="11" t="s">
        <v>14</v>
      </c>
      <c r="B16" s="29">
        <f>C29</f>
        <v>34.652333028362307</v>
      </c>
      <c r="C16" s="30">
        <f>D16/296</f>
        <v>737.62026482251929</v>
      </c>
      <c r="D16" s="12">
        <f>D17*B16/100</f>
        <v>218335.5983874657</v>
      </c>
      <c r="E16" s="35">
        <f>E17*B16/100</f>
        <v>72778.532795821899</v>
      </c>
      <c r="F16" s="30">
        <f>D16/2</f>
        <v>109167.79919373285</v>
      </c>
      <c r="G16" s="25"/>
    </row>
    <row r="17" spans="1:7" ht="15" thickBot="1" x14ac:dyDescent="0.4">
      <c r="A17" s="21" t="s">
        <v>13</v>
      </c>
      <c r="B17" s="38">
        <f>B14+B15+B16</f>
        <v>100</v>
      </c>
      <c r="C17" s="39">
        <f>C14+C15+C16</f>
        <v>2145.3833900172062</v>
      </c>
      <c r="D17" s="22">
        <f>(9158732.67-5378284.21)/6</f>
        <v>630074.74333333329</v>
      </c>
      <c r="E17" s="37">
        <f>(9158732.67-5378284.21)/6/3</f>
        <v>210024.91444444444</v>
      </c>
      <c r="F17" s="34">
        <f>D17/2</f>
        <v>315037.37166666664</v>
      </c>
      <c r="G17" s="25"/>
    </row>
    <row r="18" spans="1:7" ht="15" thickTop="1" x14ac:dyDescent="0.35">
      <c r="A18" s="45"/>
      <c r="B18" s="45"/>
      <c r="C18" s="45"/>
      <c r="D18" s="45"/>
      <c r="E18" s="45"/>
      <c r="F18" s="45"/>
      <c r="G18" s="25"/>
    </row>
    <row r="19" spans="1:7" ht="29" x14ac:dyDescent="0.35">
      <c r="A19" s="33" t="s">
        <v>8</v>
      </c>
      <c r="B19" s="16" t="s">
        <v>30</v>
      </c>
      <c r="C19" s="16" t="s">
        <v>5</v>
      </c>
      <c r="D19" s="16" t="s">
        <v>6</v>
      </c>
      <c r="E19" s="16" t="s">
        <v>19</v>
      </c>
      <c r="F19" s="17" t="s">
        <v>20</v>
      </c>
      <c r="G19" s="25"/>
    </row>
    <row r="20" spans="1:7" ht="15" thickBot="1" x14ac:dyDescent="0.4">
      <c r="A20" s="38" t="s">
        <v>15</v>
      </c>
      <c r="B20" s="40">
        <f>D20/117.66/33.5</f>
        <v>133.05755727566486</v>
      </c>
      <c r="C20" s="40">
        <v>33.5</v>
      </c>
      <c r="D20" s="22">
        <f>(6410000-3263234.01)/6</f>
        <v>524460.99833333341</v>
      </c>
      <c r="E20" s="23">
        <f>D20/3</f>
        <v>174820.3327777778</v>
      </c>
      <c r="F20" s="41">
        <f>D20/2</f>
        <v>262230.4991666667</v>
      </c>
      <c r="G20" s="25"/>
    </row>
    <row r="21" spans="1:7" ht="15" thickTop="1" x14ac:dyDescent="0.35">
      <c r="A21" s="25"/>
      <c r="B21" s="32"/>
      <c r="C21" s="32"/>
      <c r="D21" s="10"/>
      <c r="E21" s="10"/>
      <c r="F21" s="25"/>
      <c r="G21" s="25"/>
    </row>
    <row r="22" spans="1:7" x14ac:dyDescent="0.35">
      <c r="A22" s="25"/>
      <c r="B22" s="32"/>
      <c r="C22" s="32"/>
      <c r="D22" s="10"/>
      <c r="E22" s="10"/>
      <c r="F22" s="25"/>
      <c r="G22" s="25"/>
    </row>
    <row r="23" spans="1:7" x14ac:dyDescent="0.35">
      <c r="A23" s="25"/>
      <c r="B23" s="10"/>
      <c r="C23" s="10"/>
      <c r="D23" s="32"/>
      <c r="E23" s="32"/>
      <c r="F23" s="26"/>
      <c r="G23" s="25"/>
    </row>
    <row r="24" spans="1:7" x14ac:dyDescent="0.35">
      <c r="A24" s="25"/>
      <c r="B24" s="25"/>
      <c r="C24" s="25"/>
      <c r="D24" s="25"/>
      <c r="E24" s="25"/>
      <c r="F24" s="25"/>
      <c r="G24" s="25"/>
    </row>
    <row r="25" spans="1:7" ht="15" thickBot="1" x14ac:dyDescent="0.4"/>
    <row r="26" spans="1:7" ht="29" x14ac:dyDescent="0.35">
      <c r="A26" s="1"/>
      <c r="B26" s="2" t="s">
        <v>17</v>
      </c>
      <c r="C26" s="3" t="s">
        <v>21</v>
      </c>
    </row>
    <row r="27" spans="1:7" x14ac:dyDescent="0.35">
      <c r="A27" s="4" t="s">
        <v>22</v>
      </c>
      <c r="B27" s="5">
        <f>26.7</f>
        <v>26.7</v>
      </c>
      <c r="C27" s="6">
        <f>B27/B30*100</f>
        <v>61.0704483074108</v>
      </c>
    </row>
    <row r="28" spans="1:7" x14ac:dyDescent="0.35">
      <c r="A28" s="4" t="s">
        <v>23</v>
      </c>
      <c r="B28" s="5">
        <v>1.87</v>
      </c>
      <c r="C28" s="6">
        <f>B28/B30*100</f>
        <v>4.2772186642268988</v>
      </c>
    </row>
    <row r="29" spans="1:7" x14ac:dyDescent="0.35">
      <c r="A29" s="4" t="s">
        <v>24</v>
      </c>
      <c r="B29" s="5">
        <f>0.88+1.76+0.28+8.45+1.58+1.72+0.48</f>
        <v>15.15</v>
      </c>
      <c r="C29" s="6">
        <f>B29/B30*100</f>
        <v>34.652333028362307</v>
      </c>
    </row>
    <row r="30" spans="1:7" ht="15" thickBot="1" x14ac:dyDescent="0.4">
      <c r="A30" s="7" t="s">
        <v>13</v>
      </c>
      <c r="B30" s="8">
        <f>B27+B28+B29</f>
        <v>43.72</v>
      </c>
      <c r="C30" s="9">
        <f>C27+C28+C29</f>
        <v>100</v>
      </c>
    </row>
    <row r="35" ht="15" customHeight="1" x14ac:dyDescent="0.35"/>
  </sheetData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7CA6F84089CA440B6A619998EFA170D" ma:contentTypeVersion="12" ma:contentTypeDescription="Opret et nyt dokument." ma:contentTypeScope="" ma:versionID="846b661854c6231af3a098dbf037f105">
  <xsd:schema xmlns:xsd="http://www.w3.org/2001/XMLSchema" xmlns:xs="http://www.w3.org/2001/XMLSchema" xmlns:p="http://schemas.microsoft.com/office/2006/metadata/properties" xmlns:ns2="3ff8c603-7d47-494b-a3e3-10f9c86536f3" targetNamespace="http://schemas.microsoft.com/office/2006/metadata/properties" ma:root="true" ma:fieldsID="b577dd88bfaf221f85f062d2e066a4d2" ns2:_="">
    <xsd:import namespace="3ff8c603-7d47-494b-a3e3-10f9c86536f3"/>
    <xsd:element name="properties">
      <xsd:complexType>
        <xsd:sequence>
          <xsd:element name="documentManagement">
            <xsd:complexType>
              <xsd:all>
                <xsd:element ref="ns2:contributo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f8c603-7d47-494b-a3e3-10f9c86536f3" elementFormDefault="qualified">
    <xsd:import namespace="http://schemas.microsoft.com/office/2006/documentManagement/types"/>
    <xsd:import namespace="http://schemas.microsoft.com/office/infopath/2007/PartnerControls"/>
    <xsd:element name="contributors" ma:index="11" nillable="true" ma:displayName="Deltagere i udvikling af projektet" ma:list="UserInfo" ma:SharePointGroup="0" ma:internalName="contributors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ributors xmlns="3ff8c603-7d47-494b-a3e3-10f9c86536f3">
      <UserInfo>
        <DisplayName/>
        <AccountId xsi:nil="true"/>
        <AccountType/>
      </UserInfo>
    </contributors>
  </documentManagement>
</p:properties>
</file>

<file path=customXml/itemProps1.xml><?xml version="1.0" encoding="utf-8"?>
<ds:datastoreItem xmlns:ds="http://schemas.openxmlformats.org/officeDocument/2006/customXml" ds:itemID="{485E5355-1248-49A1-9835-E01B4BC908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f8c603-7d47-494b-a3e3-10f9c86536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CBC682-1467-4003-B06E-B0A02900A7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2B288E-96CE-44E6-BCF8-D9EAF382DA4C}">
  <ds:schemaRefs>
    <ds:schemaRef ds:uri="3ff8c603-7d47-494b-a3e3-10f9c86536f3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EUC Nordvest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 Borg Johansen</dc:creator>
  <cp:lastModifiedBy>Mia Borg Johansen</cp:lastModifiedBy>
  <dcterms:created xsi:type="dcterms:W3CDTF">2020-04-27T10:08:47Z</dcterms:created>
  <dcterms:modified xsi:type="dcterms:W3CDTF">2020-04-28T07:33:14Z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0x01010007CA6F84089CA440B6A619998EFA170D</vt:lpwstr>
  </property>
</Properties>
</file>